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checkCompatibility="1" autoCompressPictures="0"/>
  <bookViews>
    <workbookView xWindow="0" yWindow="0" windowWidth="28800" windowHeight="16580"/>
  </bookViews>
  <sheets>
    <sheet name="A - FINALISATION" sheetId="5" r:id="rId1"/>
    <sheet name="B - CALCULS DES ALLURES   " sheetId="2" r:id="rId2"/>
    <sheet name="C - - - MON PLAN  - - -" sheetId="1" r:id="rId3"/>
  </sheets>
  <definedNames>
    <definedName name="_xlnm.Print_Titles" localSheetId="2">'C - - - MON PLAN  - - -'!$1:$6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5" l="1"/>
  <c r="F13" i="5"/>
  <c r="K10" i="5"/>
  <c r="K9" i="5"/>
  <c r="K13" i="5"/>
  <c r="U11" i="5"/>
  <c r="U9" i="5"/>
  <c r="U13" i="5"/>
  <c r="C16" i="5"/>
  <c r="S7" i="2"/>
  <c r="S6" i="2"/>
  <c r="T6" i="2"/>
  <c r="F72" i="1"/>
  <c r="F73" i="1"/>
  <c r="D30" i="1"/>
  <c r="D26" i="1"/>
  <c r="D22" i="1"/>
  <c r="D18" i="1"/>
  <c r="I30" i="1"/>
  <c r="I46" i="1"/>
  <c r="C50" i="1"/>
  <c r="C46" i="1"/>
  <c r="C42" i="1"/>
  <c r="C38" i="1"/>
  <c r="E50" i="1"/>
  <c r="E46" i="1"/>
  <c r="E42" i="1"/>
  <c r="E38" i="1"/>
  <c r="H50" i="1"/>
  <c r="C30" i="1"/>
  <c r="C26" i="1"/>
  <c r="C22" i="1"/>
  <c r="H18" i="1"/>
  <c r="C18" i="1"/>
  <c r="C14" i="1"/>
  <c r="E34" i="1"/>
  <c r="E30" i="1"/>
  <c r="E26" i="1"/>
  <c r="E22" i="1"/>
  <c r="E18" i="1"/>
  <c r="E14" i="1"/>
  <c r="O7" i="2"/>
  <c r="O6" i="2"/>
  <c r="P6" i="2"/>
  <c r="F76" i="1"/>
  <c r="D10" i="1"/>
  <c r="E10" i="1"/>
  <c r="K11" i="5"/>
  <c r="K8" i="5"/>
  <c r="K7" i="5"/>
  <c r="P9" i="5"/>
  <c r="P11" i="5"/>
  <c r="P13" i="5"/>
  <c r="Z9" i="5"/>
  <c r="Z11" i="5"/>
  <c r="Z13" i="5"/>
  <c r="D6" i="2"/>
  <c r="F3" i="1"/>
  <c r="F10" i="5"/>
  <c r="Q7" i="2"/>
  <c r="N7" i="2"/>
  <c r="M7" i="2"/>
  <c r="L7" i="2"/>
  <c r="K7" i="2"/>
  <c r="J7" i="2"/>
  <c r="I7" i="2"/>
  <c r="G7" i="2"/>
  <c r="H7" i="2"/>
  <c r="F11" i="5"/>
  <c r="F7" i="5"/>
  <c r="F8" i="5"/>
  <c r="P8" i="5"/>
  <c r="P7" i="5"/>
  <c r="P10" i="5"/>
  <c r="U8" i="5"/>
  <c r="U7" i="5"/>
  <c r="U10" i="5"/>
  <c r="Z8" i="5"/>
  <c r="Z7" i="5"/>
  <c r="Z10" i="5"/>
  <c r="U12" i="5"/>
  <c r="P12" i="5"/>
  <c r="K12" i="5"/>
  <c r="F12" i="5"/>
  <c r="Z12" i="5"/>
  <c r="I54" i="1"/>
  <c r="Q6" i="2"/>
  <c r="N6" i="2"/>
  <c r="M6" i="2"/>
  <c r="L6" i="2"/>
  <c r="K6" i="2"/>
  <c r="J6" i="2"/>
  <c r="I6" i="2"/>
  <c r="G6" i="2"/>
  <c r="H6" i="2"/>
  <c r="F50" i="1"/>
  <c r="D46" i="1"/>
  <c r="D42" i="1"/>
  <c r="I42" i="1"/>
  <c r="I38" i="1"/>
  <c r="F38" i="1"/>
  <c r="I34" i="1"/>
  <c r="I26" i="1"/>
  <c r="I22" i="1"/>
  <c r="U8" i="2"/>
  <c r="W8" i="2"/>
  <c r="F71" i="1"/>
  <c r="H22" i="1"/>
  <c r="U7" i="2"/>
  <c r="W7" i="2"/>
  <c r="F70" i="1"/>
  <c r="H42" i="1"/>
  <c r="H38" i="1"/>
  <c r="H26" i="1"/>
  <c r="U6" i="2"/>
  <c r="W6" i="2"/>
  <c r="F69" i="1"/>
  <c r="I58" i="1"/>
  <c r="F58" i="1"/>
  <c r="D54" i="1"/>
  <c r="F54" i="1"/>
  <c r="H46" i="1"/>
  <c r="R6" i="2"/>
  <c r="F74" i="1"/>
  <c r="D50" i="1"/>
  <c r="I50" i="1"/>
  <c r="F42" i="1"/>
  <c r="F46" i="1"/>
  <c r="H54" i="1"/>
  <c r="D38" i="1"/>
  <c r="H30" i="1"/>
  <c r="H34" i="1"/>
  <c r="D34" i="1"/>
  <c r="F30" i="1"/>
  <c r="F26" i="1"/>
  <c r="D14" i="1"/>
  <c r="F14" i="1"/>
  <c r="I18" i="1"/>
  <c r="F18" i="1"/>
  <c r="H10" i="1"/>
  <c r="I14" i="1"/>
  <c r="H14" i="1"/>
  <c r="F10" i="1"/>
  <c r="I10" i="1"/>
  <c r="F6" i="2"/>
  <c r="U11" i="2"/>
  <c r="W11" i="2"/>
  <c r="F75" i="1"/>
  <c r="U10" i="2"/>
  <c r="W10" i="2"/>
  <c r="U9" i="2"/>
  <c r="W9" i="2"/>
  <c r="E6" i="2"/>
</calcChain>
</file>

<file path=xl/comments1.xml><?xml version="1.0" encoding="utf-8"?>
<comments xmlns="http://schemas.openxmlformats.org/spreadsheetml/2006/main">
  <authors>
    <author>sylvain CESBRON</author>
  </authors>
  <commentList>
    <comment ref="H7" authorId="0">
      <text>
        <r>
          <rPr>
            <sz val="9"/>
            <color indexed="81"/>
            <rFont val="Tahoma"/>
            <family val="2"/>
          </rPr>
          <t xml:space="preserve">Moins d'un an d'expérience
</t>
        </r>
      </text>
    </comment>
    <comment ref="M7" authorId="0">
      <text>
        <r>
          <rPr>
            <sz val="9"/>
            <color indexed="81"/>
            <rFont val="Tahoma"/>
            <family val="2"/>
          </rPr>
          <t>Je suis un sprinter</t>
        </r>
      </text>
    </comment>
    <comment ref="R7" authorId="0">
      <text>
        <r>
          <rPr>
            <sz val="9"/>
            <color indexed="81"/>
            <rFont val="Tahoma"/>
            <family val="2"/>
          </rPr>
          <t xml:space="preserve">1 séance / semaine
</t>
        </r>
      </text>
    </comment>
    <comment ref="W7" authorId="0">
      <text>
        <r>
          <rPr>
            <sz val="9"/>
            <color indexed="81"/>
            <rFont val="Tahoma"/>
            <family val="2"/>
          </rPr>
          <t xml:space="preserve">Ni l'un ni l'autre à mon palmarès
</t>
        </r>
      </text>
    </comment>
    <comment ref="H8" authorId="0">
      <text>
        <r>
          <rPr>
            <sz val="9"/>
            <color indexed="81"/>
            <rFont val="Tahoma"/>
            <family val="2"/>
          </rPr>
          <t>1 à 2 ans d'expérience</t>
        </r>
      </text>
    </comment>
    <comment ref="M8" authorId="0">
      <text>
        <r>
          <rPr>
            <sz val="9"/>
            <color indexed="81"/>
            <rFont val="Tahoma"/>
            <family val="2"/>
          </rPr>
          <t>Je suis plus un coureur de demi-fond</t>
        </r>
      </text>
    </comment>
    <comment ref="R8" authorId="0">
      <text>
        <r>
          <rPr>
            <sz val="9"/>
            <color indexed="81"/>
            <rFont val="Tahoma"/>
            <family val="2"/>
          </rPr>
          <t>2 séances / semaine</t>
        </r>
      </text>
    </comment>
    <comment ref="W8" authorId="0">
      <text>
        <r>
          <rPr>
            <sz val="9"/>
            <color indexed="81"/>
            <rFont val="Tahoma"/>
            <family val="2"/>
          </rPr>
          <t>J'ai déjà terminé un semi-marathon</t>
        </r>
      </text>
    </comment>
    <comment ref="H9" authorId="0">
      <text>
        <r>
          <rPr>
            <sz val="9"/>
            <color indexed="81"/>
            <rFont val="Tahoma"/>
            <family val="2"/>
          </rPr>
          <t>2 à 3 ans d'expérience</t>
        </r>
      </text>
    </comment>
    <comment ref="M9" authorId="0">
      <text>
        <r>
          <rPr>
            <sz val="9"/>
            <color indexed="81"/>
            <rFont val="Tahoma"/>
            <family val="2"/>
          </rPr>
          <t>Mon truc, c'est le 10 km</t>
        </r>
      </text>
    </comment>
    <comment ref="R9" authorId="0">
      <text>
        <r>
          <rPr>
            <sz val="9"/>
            <color indexed="81"/>
            <rFont val="Tahoma"/>
            <family val="2"/>
          </rPr>
          <t>3 séances / semaine</t>
        </r>
      </text>
    </comment>
    <comment ref="W9" authorId="0">
      <text>
        <r>
          <rPr>
            <sz val="9"/>
            <color indexed="81"/>
            <rFont val="Tahoma"/>
            <family val="2"/>
          </rPr>
          <t>J'ai fait quelques semi, mais jamais de marathon</t>
        </r>
      </text>
    </comment>
    <comment ref="H10" authorId="0">
      <text>
        <r>
          <rPr>
            <sz val="9"/>
            <color indexed="81"/>
            <rFont val="Tahoma"/>
            <family val="2"/>
          </rPr>
          <t>3 à 4 ans d'expérience</t>
        </r>
      </text>
    </comment>
    <comment ref="M10" authorId="0">
      <text>
        <r>
          <rPr>
            <sz val="9"/>
            <color indexed="81"/>
            <rFont val="Tahoma"/>
            <family val="2"/>
          </rPr>
          <t>Je m'éclate plus sur un semi que sur un 10 km</t>
        </r>
      </text>
    </comment>
    <comment ref="R10" authorId="0">
      <text>
        <r>
          <rPr>
            <sz val="9"/>
            <color indexed="81"/>
            <rFont val="Tahoma"/>
            <family val="2"/>
          </rPr>
          <t>4 séances / semaine</t>
        </r>
      </text>
    </comment>
    <comment ref="W10" authorId="0">
      <text>
        <r>
          <rPr>
            <sz val="9"/>
            <color indexed="81"/>
            <rFont val="Tahoma"/>
            <family val="2"/>
          </rPr>
          <t>J'ai déjà terminé un marathon</t>
        </r>
      </text>
    </comment>
    <comment ref="H11" authorId="0">
      <text>
        <r>
          <rPr>
            <sz val="9"/>
            <color indexed="81"/>
            <rFont val="Tahoma"/>
            <family val="2"/>
          </rPr>
          <t>4 à 6 ans d'expérience</t>
        </r>
      </text>
    </comment>
    <comment ref="M11" authorId="0">
      <text>
        <r>
          <rPr>
            <sz val="9"/>
            <color indexed="81"/>
            <rFont val="Tahoma"/>
            <family val="2"/>
          </rPr>
          <t>Je suis un diesel. Plus c'est long, mieux c'est pour moi !</t>
        </r>
      </text>
    </comment>
    <comment ref="R11" authorId="0">
      <text>
        <r>
          <rPr>
            <sz val="9"/>
            <color indexed="81"/>
            <rFont val="Tahoma"/>
            <family val="2"/>
          </rPr>
          <t>5 séances / semaine</t>
        </r>
      </text>
    </comment>
    <comment ref="W11" authorId="0">
      <text>
        <r>
          <rPr>
            <sz val="9"/>
            <color indexed="81"/>
            <rFont val="Tahoma"/>
            <family val="2"/>
          </rPr>
          <t>J'ai franchi la ligne d'arrivée de 2 à 4 marathons</t>
        </r>
      </text>
    </comment>
    <comment ref="H12" authorId="0">
      <text>
        <r>
          <rPr>
            <sz val="9"/>
            <color indexed="81"/>
            <rFont val="Tahoma"/>
            <family val="2"/>
          </rPr>
          <t>Plus de 6 ans d'expérience</t>
        </r>
      </text>
    </comment>
    <comment ref="M12" authorId="0">
      <text>
        <r>
          <rPr>
            <sz val="9"/>
            <color indexed="81"/>
            <rFont val="Tahoma"/>
            <family val="2"/>
          </rPr>
          <t xml:space="preserve">Le marathon a été inventé pour moi
</t>
        </r>
      </text>
    </comment>
    <comment ref="R12" authorId="0">
      <text>
        <r>
          <rPr>
            <sz val="9"/>
            <color indexed="81"/>
            <rFont val="Tahoma"/>
            <family val="2"/>
          </rPr>
          <t>6 à 8 séances / semaine</t>
        </r>
      </text>
    </comment>
    <comment ref="W12" authorId="0">
      <text>
        <r>
          <rPr>
            <sz val="9"/>
            <color indexed="81"/>
            <rFont val="Tahoma"/>
            <family val="2"/>
          </rPr>
          <t>J'ai terminé plus de 5 marathons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<sst xmlns="http://schemas.openxmlformats.org/spreadsheetml/2006/main" count="371" uniqueCount="193">
  <si>
    <t>Lent</t>
  </si>
  <si>
    <t>10 Km</t>
  </si>
  <si>
    <t>VMA</t>
  </si>
  <si>
    <t>h</t>
  </si>
  <si>
    <t>min/Km</t>
  </si>
  <si>
    <t>15-15 (m)</t>
  </si>
  <si>
    <t>30-30 (m)</t>
  </si>
  <si>
    <t>/ Km</t>
  </si>
  <si>
    <t>semi</t>
  </si>
  <si>
    <t xml:space="preserve">marath </t>
  </si>
  <si>
    <t xml:space="preserve"> / Km</t>
  </si>
  <si>
    <t>10 km</t>
  </si>
  <si>
    <t>marathon</t>
  </si>
  <si>
    <t xml:space="preserve">Athlète : </t>
  </si>
  <si>
    <t xml:space="preserve">Objectif : </t>
  </si>
  <si>
    <t>Période</t>
  </si>
  <si>
    <t>Lundi</t>
  </si>
  <si>
    <t>Mardi</t>
  </si>
  <si>
    <t>Mercredi</t>
  </si>
  <si>
    <t>Jeudi</t>
  </si>
  <si>
    <t>Vendredi</t>
  </si>
  <si>
    <t>Samedi</t>
  </si>
  <si>
    <t>Dimanche</t>
  </si>
  <si>
    <t>Tc = temps de course</t>
  </si>
  <si>
    <t>Allure</t>
  </si>
  <si>
    <t>% de VMA</t>
  </si>
  <si>
    <t>Correspondance</t>
  </si>
  <si>
    <t>Repère</t>
  </si>
  <si>
    <t>Allure 1</t>
  </si>
  <si>
    <t>aisance respiratoire</t>
  </si>
  <si>
    <t>Allure 2</t>
  </si>
  <si>
    <t>Allure 3</t>
  </si>
  <si>
    <t>allure semi</t>
  </si>
  <si>
    <t>Allure 4</t>
  </si>
  <si>
    <t>allure 10 km</t>
  </si>
  <si>
    <t>Allure 5</t>
  </si>
  <si>
    <t>Endurance fondamentale</t>
  </si>
  <si>
    <t>Très Lent</t>
  </si>
  <si>
    <t>Moyen</t>
  </si>
  <si>
    <t>Vite</t>
  </si>
  <si>
    <t>Finalisation de mon plan d'entraînement</t>
  </si>
  <si>
    <t>voir tableau "calcul des allures"</t>
  </si>
  <si>
    <t>95-105%</t>
  </si>
  <si>
    <t xml:space="preserve"> --&gt; la lecture de tes allures d'entraînements se fait ensuite sous le plan, dans l'onglet suivant</t>
  </si>
  <si>
    <t>"Seuil"</t>
  </si>
  <si>
    <t>Régénération</t>
  </si>
  <si>
    <t>Vitesse spécifique semi</t>
  </si>
  <si>
    <t>forte sollicitation respiratoire</t>
  </si>
  <si>
    <t>Vitesse spécifique marathon</t>
  </si>
  <si>
    <t>ALLURES</t>
  </si>
  <si>
    <t>très grande facilité</t>
  </si>
  <si>
    <t>allure marathon le jour J</t>
  </si>
  <si>
    <t>allure marathon à l'entraînement</t>
  </si>
  <si>
    <t>allure compétition marathon</t>
  </si>
  <si>
    <t>début sollicitation respiratoire</t>
  </si>
  <si>
    <t>&gt;&gt;&gt;</t>
  </si>
  <si>
    <t>-</t>
  </si>
  <si>
    <t>Définition de mes allures d'entrainement</t>
  </si>
  <si>
    <t>SL = Sortie Longue</t>
  </si>
  <si>
    <t>Allure 6</t>
  </si>
  <si>
    <t>Allure 7</t>
  </si>
  <si>
    <t>Allure 8</t>
  </si>
  <si>
    <t>Allure 0</t>
  </si>
  <si>
    <t>AM</t>
  </si>
  <si>
    <t>AS</t>
  </si>
  <si>
    <t>SpéM</t>
  </si>
  <si>
    <t>Tr = temps de récupération entre les répétitions</t>
  </si>
  <si>
    <t>TR =temps de récupération entre 2 blocs</t>
  </si>
  <si>
    <t>LD = accélération 80 m env. (Ligne Droite - pelouse)</t>
  </si>
  <si>
    <t>vitesse 
(min/km)</t>
  </si>
  <si>
    <t xml:space="preserve">Tu peux consulter ton plan dans l'onglet suivant (C), avec les allures </t>
  </si>
  <si>
    <t>repos</t>
  </si>
  <si>
    <r>
      <t xml:space="preserve"> p</t>
    </r>
    <r>
      <rPr>
        <b/>
        <sz val="14"/>
        <color indexed="9"/>
        <rFont val="Verdana"/>
      </rPr>
      <t xml:space="preserve">lanification    </t>
    </r>
  </si>
  <si>
    <t xml:space="preserve">Saison : </t>
  </si>
  <si>
    <t xml:space="preserve">Epreuve : </t>
  </si>
  <si>
    <t>Vitesse Max. Aérobie</t>
  </si>
  <si>
    <t>Footing 45' 
allure 0 à 1</t>
  </si>
  <si>
    <t>Footing 30' 
allure 0 à 1</t>
  </si>
  <si>
    <t>Footing 60' 
allure 1</t>
  </si>
  <si>
    <t>Footing 30' 
allure 0</t>
  </si>
  <si>
    <t>MARATHON DE PARIS</t>
  </si>
  <si>
    <t>MARATHON
DE PARIS</t>
  </si>
  <si>
    <t>03-09 AVR</t>
  </si>
  <si>
    <t>09-16 AVR</t>
  </si>
  <si>
    <t>27-02 AVR</t>
  </si>
  <si>
    <t>20-26 MAR</t>
  </si>
  <si>
    <t>13-19 MAR</t>
  </si>
  <si>
    <t>06-12 MAR</t>
  </si>
  <si>
    <t>27-05 MAR</t>
  </si>
  <si>
    <t>20-26 FEV</t>
  </si>
  <si>
    <t>13-19 FEV</t>
  </si>
  <si>
    <t>06-12 FEV</t>
  </si>
  <si>
    <t>30-05 FEV</t>
  </si>
  <si>
    <t>23-29 JAN</t>
  </si>
  <si>
    <t>16-22 JAN</t>
  </si>
  <si>
    <t>Footing 1h30'
allure 1</t>
  </si>
  <si>
    <t>Footing 1h40'
allure 1</t>
  </si>
  <si>
    <t>Footing 60'
allure 1 à 2
avec 10 côtes</t>
  </si>
  <si>
    <t xml:space="preserve">allure max : </t>
  </si>
  <si>
    <t>allure max :</t>
  </si>
  <si>
    <t xml:space="preserve">chronos 300 m : </t>
  </si>
  <si>
    <t xml:space="preserve">chronos 500 m : </t>
  </si>
  <si>
    <t xml:space="preserve">allure des fractions : </t>
  </si>
  <si>
    <t>Footing 1h50'
allure 1 à 2
avec 20' allure 3</t>
  </si>
  <si>
    <t>COTES</t>
  </si>
  <si>
    <t>S.L.</t>
  </si>
  <si>
    <t>AS semi</t>
  </si>
  <si>
    <t>AS marathon</t>
  </si>
  <si>
    <t>Footing E.F.</t>
  </si>
  <si>
    <t>Footing 60'
allure 0 à 1
+ 6 Lignes Droites</t>
  </si>
  <si>
    <t>Footing 2h00'
allure 1 à 2
avec 2 x 15' allure 3</t>
  </si>
  <si>
    <t>Footing 60'
allure 1 à 2
avec 12 côtes</t>
  </si>
  <si>
    <t>SEMI 
30' + semi + 20'</t>
  </si>
  <si>
    <t>PRE-COMPET</t>
  </si>
  <si>
    <t>allure :</t>
  </si>
  <si>
    <t>Footing 30'
allure 1</t>
  </si>
  <si>
    <t>AS MARATHON</t>
  </si>
  <si>
    <t>REPOS</t>
  </si>
  <si>
    <t>Footing 40' 
allure 0</t>
  </si>
  <si>
    <t>Footing 2h15'
allure 1 à 2 
avec 30' allure 3</t>
  </si>
  <si>
    <t>RECUPERATION</t>
  </si>
  <si>
    <t>Footing 60'
allure 0 à 1
+ 6 LD</t>
  </si>
  <si>
    <t>Footing 60'
allure 0 à 1
+ 8 LD</t>
  </si>
  <si>
    <t>Footing 60'
allure 0 à 2
+ 6 LD</t>
  </si>
  <si>
    <t>Footing 20'
allure 1</t>
  </si>
  <si>
    <t>volume 
entraînement</t>
  </si>
  <si>
    <t>Profil 
endurant</t>
  </si>
  <si>
    <t xml:space="preserve"> - -</t>
  </si>
  <si>
    <t xml:space="preserve"> - - -</t>
  </si>
  <si>
    <t xml:space="preserve"> + +</t>
  </si>
  <si>
    <t xml:space="preserve"> + </t>
  </si>
  <si>
    <t xml:space="preserve"> + + + </t>
  </si>
  <si>
    <t xml:space="preserve"> - </t>
  </si>
  <si>
    <t>&lt; 14 km/h</t>
  </si>
  <si>
    <t>&gt; 20 km/h</t>
  </si>
  <si>
    <t xml:space="preserve">Expérience
semi et marathon </t>
  </si>
  <si>
    <t>Expérience
running</t>
  </si>
  <si>
    <t>ou tu entres une VMA jusqu'à obtenir une bonne corrélation avec ta valeur actuelle 10 Km et/ou semi-marathon</t>
  </si>
  <si>
    <t xml:space="preserve">Mon indice 
de performance </t>
  </si>
  <si>
    <t>18-19 km/h</t>
  </si>
  <si>
    <t>17-18 km/h</t>
  </si>
  <si>
    <t>14-16 km/h</t>
  </si>
  <si>
    <t>16-17 km/h</t>
  </si>
  <si>
    <t>Je complète ce questionnaire pour déterminer mon indice de performance.</t>
  </si>
  <si>
    <t>J'inscrit 1 dans la case qui me correspond le plus (commentaires disponibles sur survollant les cases)</t>
  </si>
  <si>
    <t>Je passe à l'onglet 2- CALCULS DES ALLURES</t>
  </si>
  <si>
    <t xml:space="preserve">Entre ta VMA ici </t>
  </si>
  <si>
    <t>1</t>
  </si>
  <si>
    <t>Seuil anaérobie - SV2</t>
  </si>
  <si>
    <t>Endurance active - SV1</t>
  </si>
  <si>
    <t>AS 10 km</t>
  </si>
  <si>
    <t>Echauff 30' 
+ 7 x 1000 m
 - tr 1'30''</t>
  </si>
  <si>
    <t>Vitesse spécifique 10 km</t>
  </si>
  <si>
    <t>Footing 60'
allure 0 à 1
+ 4 LD</t>
  </si>
  <si>
    <t>Footing 45'
allure 0 à 1
+ 4 LD</t>
  </si>
  <si>
    <t>Footing 50'
allure 0 à 1
+ 8 LD</t>
  </si>
  <si>
    <t>Footing 50'
allure 0 à 1
+ 6 LD</t>
  </si>
  <si>
    <t>Footing 50'
allure 1
+ 8 LD</t>
  </si>
  <si>
    <t>Footing 60'
allure 1
+ 8 LD</t>
  </si>
  <si>
    <t>Footing 40'
allure 1</t>
  </si>
  <si>
    <t>Echauff 30' 
+ 12 x 1-1'
(allure 8)
+ récup. 20'</t>
  </si>
  <si>
    <t>Echauff 30' 
+ 15 x 1-1'
(allure 8)
+ récup. 20'</t>
  </si>
  <si>
    <t>Footing 30'
allure 0
+ gammes
+ gainage</t>
  </si>
  <si>
    <t>Footing 40'
allure 0 à 1
+ 4 LD</t>
  </si>
  <si>
    <t>Echauff 40' 
 2000-3000-4000 m 
allure 3
- tr 2'</t>
  </si>
  <si>
    <t>Echauff 45' 
2 x 5000 m 
allure 3
- tr 2'</t>
  </si>
  <si>
    <t>Echauff 40' 
3 x 4000 m 
allure 3
- tr 2'</t>
  </si>
  <si>
    <t>Footing 1h10'
avec 3 x 10' allure 5</t>
  </si>
  <si>
    <t>Footing 40'
allure 0
+ gammes
+ gainage</t>
  </si>
  <si>
    <t>Footing 50'
allure 0 à 1</t>
  </si>
  <si>
    <t>PPG</t>
  </si>
  <si>
    <t xml:space="preserve">    5 à 6 SÉANCES / SEMAINE</t>
  </si>
  <si>
    <t>Footing 1h10'
avec 2 x 15' allure 5</t>
  </si>
  <si>
    <t>Footing 50'
allure 0</t>
  </si>
  <si>
    <t xml:space="preserve">Footing 50'
allure 0 à 1
</t>
  </si>
  <si>
    <t>Footing 1h10' 
allure 1
avec 3 x 8' allure 5</t>
  </si>
  <si>
    <t>Footing 1h10'
avec 20 + 15' 
allure 5</t>
  </si>
  <si>
    <t>Footing 2h10'
allure 0 à 1
avec 2 x 20' allure 3</t>
  </si>
  <si>
    <t>Footing 1h30'
allure 1 
avec 20' allure 3</t>
  </si>
  <si>
    <t>S.L.+ AS</t>
  </si>
  <si>
    <t>Echauff 40' 
3 x 3000 m 
allure 3
- tr 2'</t>
  </si>
  <si>
    <t>Footing 2h15'
allure 0 à 2
avec 2 x 20' allure 3</t>
  </si>
  <si>
    <t>Echauff 40' 
4 x 2000 m 
allure 4
- tr 2'</t>
  </si>
  <si>
    <t>Echauff 45' 
3 x 3000 m 
allure 4
- tr 2'</t>
  </si>
  <si>
    <t>Echauff 45' 
 5 x 2000 m
allure 4 
- tr 2'</t>
  </si>
  <si>
    <t>Echauff 45' 
4 x 3000 m 
allure 4
- tr 2'</t>
  </si>
  <si>
    <t xml:space="preserve">Footing 45'
allure 0 à 2
</t>
  </si>
  <si>
    <t>Echauff 30' 
+ 10 à 12 x 300 m
 - tr 50''</t>
  </si>
  <si>
    <t>Echauff 30' 
+ 8 à 10 x 500 m
- tr 60''</t>
  </si>
  <si>
    <t>Echauff 30' 
+ 12 à 14 x 300 m
 - tr 50''</t>
  </si>
  <si>
    <t>Echauff 30' 
+ 10 à 12 x 500 m
- tr 60''</t>
  </si>
  <si>
    <t>Echauff 30' 
+ 2 x (6 à 7 x 500 m)
- tr 60'' / TR 2'</t>
  </si>
  <si>
    <t>"votre prénom"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</si>
</sst>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\ _€_ ;_ * \(#,##0.00\)\ _€_ ;_ * &quot;-&quot;??_)\ _€_ ;_ @_ "/>
    <numFmt numFmtId="165" formatCode="0.0"/>
    <numFmt numFmtId="166" formatCode="mm:ss.0;@"/>
  </numFmts>
  <fonts count="68" x14ac:knownFonts="1">
    <font>
      <sz val="10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i/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Verdana"/>
    </font>
    <font>
      <sz val="10"/>
      <name val="Verdana"/>
    </font>
    <font>
      <b/>
      <sz val="14"/>
      <color indexed="9"/>
      <name val="Verdana"/>
    </font>
    <font>
      <b/>
      <sz val="10"/>
      <name val="Verdana"/>
    </font>
    <font>
      <b/>
      <i/>
      <sz val="10"/>
      <name val="Verdana"/>
    </font>
    <font>
      <b/>
      <i/>
      <sz val="8"/>
      <name val="Arial"/>
      <family val="2"/>
    </font>
    <font>
      <sz val="8"/>
      <name val="Tahoma"/>
      <family val="2"/>
    </font>
    <font>
      <b/>
      <sz val="14"/>
      <color theme="0"/>
      <name val="Verdana"/>
    </font>
    <font>
      <b/>
      <sz val="10"/>
      <color theme="0"/>
      <name val="Verdana"/>
    </font>
    <font>
      <b/>
      <sz val="10"/>
      <color rgb="FF940000"/>
      <name val="Verdana"/>
    </font>
    <font>
      <sz val="10"/>
      <color theme="0" tint="-0.499984740745262"/>
      <name val="Verdana"/>
    </font>
    <font>
      <sz val="7"/>
      <color theme="0" tint="-0.499984740745262"/>
      <name val="Verdana"/>
      <family val="2"/>
    </font>
    <font>
      <sz val="7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2"/>
      <color theme="0"/>
      <name val="Verdana"/>
    </font>
    <font>
      <sz val="14"/>
      <name val="Verdana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0"/>
      <color indexed="8"/>
      <name val="Verdana"/>
    </font>
    <font>
      <b/>
      <sz val="9"/>
      <color theme="0"/>
      <name val="Arial"/>
    </font>
    <font>
      <b/>
      <sz val="14"/>
      <name val="Arial"/>
    </font>
    <font>
      <sz val="10"/>
      <color theme="0" tint="-0.34998626667073579"/>
      <name val="Verdana"/>
    </font>
    <font>
      <b/>
      <sz val="10"/>
      <name val="Arial"/>
    </font>
    <font>
      <sz val="10"/>
      <color rgb="FF808080"/>
      <name val="Verdana"/>
    </font>
    <font>
      <sz val="10"/>
      <color rgb="FFFF0000"/>
      <name val="Verdana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800000"/>
      <name val="Verdana"/>
    </font>
    <font>
      <sz val="12"/>
      <color theme="0"/>
      <name val="Verdana"/>
    </font>
    <font>
      <sz val="10"/>
      <color theme="0"/>
      <name val="Verdana"/>
    </font>
    <font>
      <i/>
      <sz val="10"/>
      <name val="Verdana"/>
    </font>
    <font>
      <sz val="9"/>
      <name val="Verdana"/>
    </font>
    <font>
      <sz val="8"/>
      <name val="Verdana"/>
    </font>
    <font>
      <sz val="9"/>
      <color theme="0"/>
      <name val="Arial"/>
    </font>
    <font>
      <sz val="10"/>
      <color rgb="FF0000FF"/>
      <name val="Verdana"/>
    </font>
    <font>
      <sz val="8"/>
      <color rgb="FF0000FF"/>
      <name val="Arial"/>
      <family val="2"/>
    </font>
    <font>
      <b/>
      <sz val="8"/>
      <color rgb="FFFF0000"/>
      <name val="Arial"/>
    </font>
    <font>
      <b/>
      <sz val="8"/>
      <name val="Verdan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Verdana"/>
    </font>
    <font>
      <sz val="9"/>
      <color theme="0" tint="-0.34998626667073579"/>
      <name val="Verdana"/>
    </font>
    <font>
      <sz val="8"/>
      <color theme="0" tint="-0.34998626667073579"/>
      <name val="Verdana"/>
    </font>
    <font>
      <i/>
      <sz val="12"/>
      <color theme="0" tint="-0.14999847407452621"/>
      <name val="Verdana"/>
    </font>
  </fonts>
  <fills count="23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47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53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theme="5"/>
        <bgColor indexed="26"/>
      </patternFill>
    </fill>
    <fill>
      <patternFill patternType="solid">
        <fgColor rgb="FFCCFFCC"/>
        <bgColor indexed="22"/>
      </patternFill>
    </fill>
    <fill>
      <patternFill patternType="solid">
        <fgColor theme="9" tint="0.39997558519241921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E06270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4.9989318521683403E-2"/>
        <b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048">
    <xf numFmtId="0" fontId="0" fillId="0" borderId="0"/>
    <xf numFmtId="164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60">
    <xf numFmtId="0" fontId="0" fillId="0" borderId="0" xfId="0"/>
    <xf numFmtId="165" fontId="6" fillId="0" borderId="0" xfId="0" applyNumberFormat="1" applyFont="1" applyAlignment="1" applyProtection="1">
      <alignment horizontal="center"/>
      <protection hidden="1"/>
    </xf>
    <xf numFmtId="165" fontId="7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65" fontId="10" fillId="0" borderId="0" xfId="0" applyNumberFormat="1" applyFont="1" applyBorder="1" applyAlignment="1" applyProtection="1">
      <alignment horizontal="center"/>
      <protection hidden="1"/>
    </xf>
    <xf numFmtId="165" fontId="11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0" fontId="9" fillId="0" borderId="0" xfId="0" applyNumberFormat="1" applyFont="1" applyFill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/>
      <protection hidden="1"/>
    </xf>
    <xf numFmtId="165" fontId="15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0" fontId="14" fillId="0" borderId="0" xfId="0" applyNumberFormat="1" applyFont="1" applyAlignment="1" applyProtection="1">
      <alignment horizontal="center"/>
      <protection hidden="1"/>
    </xf>
    <xf numFmtId="0" fontId="14" fillId="0" borderId="0" xfId="0" applyNumberFormat="1" applyFont="1" applyFill="1" applyAlignment="1" applyProtection="1">
      <alignment horizontal="center"/>
      <protection hidden="1"/>
    </xf>
    <xf numFmtId="0" fontId="14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165" fontId="17" fillId="0" borderId="0" xfId="0" applyNumberFormat="1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1" fontId="7" fillId="0" borderId="0" xfId="0" applyNumberFormat="1" applyFont="1" applyFill="1" applyAlignment="1" applyProtection="1">
      <alignment horizontal="center"/>
      <protection hidden="1"/>
    </xf>
    <xf numFmtId="0" fontId="16" fillId="0" borderId="0" xfId="0" applyNumberFormat="1" applyFont="1" applyFill="1" applyAlignment="1" applyProtection="1">
      <alignment horizontal="center"/>
      <protection hidden="1"/>
    </xf>
    <xf numFmtId="0" fontId="16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21" fontId="6" fillId="0" borderId="0" xfId="0" applyNumberFormat="1" applyFont="1" applyAlignment="1" applyProtection="1">
      <alignment horizontal="center"/>
      <protection hidden="1"/>
    </xf>
    <xf numFmtId="45" fontId="14" fillId="0" borderId="0" xfId="0" applyNumberFormat="1" applyFont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1" fontId="20" fillId="0" borderId="0" xfId="0" applyNumberFormat="1" applyFont="1" applyAlignment="1" applyProtection="1">
      <alignment horizontal="left"/>
      <protection hidden="1"/>
    </xf>
    <xf numFmtId="9" fontId="6" fillId="0" borderId="0" xfId="0" applyNumberFormat="1" applyFont="1" applyFill="1" applyAlignment="1" applyProtection="1">
      <alignment horizontal="center"/>
      <protection hidden="1"/>
    </xf>
    <xf numFmtId="9" fontId="6" fillId="0" borderId="0" xfId="0" applyNumberFormat="1" applyFont="1" applyBorder="1" applyAlignment="1" applyProtection="1">
      <alignment horizontal="center"/>
      <protection hidden="1"/>
    </xf>
    <xf numFmtId="9" fontId="6" fillId="0" borderId="0" xfId="0" applyNumberFormat="1" applyFont="1" applyAlignment="1" applyProtection="1">
      <alignment horizontal="center"/>
      <protection hidden="1"/>
    </xf>
    <xf numFmtId="165" fontId="21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0" fontId="20" fillId="0" borderId="0" xfId="0" applyNumberFormat="1" applyFont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20" fillId="0" borderId="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23" fillId="0" borderId="0" xfId="0" applyFont="1" applyProtection="1">
      <protection hidden="1"/>
    </xf>
    <xf numFmtId="1" fontId="23" fillId="0" borderId="0" xfId="0" applyNumberFormat="1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0" fontId="36" fillId="0" borderId="0" xfId="0" applyFont="1" applyProtection="1">
      <protection hidden="1"/>
    </xf>
    <xf numFmtId="0" fontId="37" fillId="0" borderId="0" xfId="0" applyFont="1" applyAlignment="1" applyProtection="1">
      <alignment horizontal="center"/>
      <protection hidden="1"/>
    </xf>
    <xf numFmtId="0" fontId="37" fillId="0" borderId="0" xfId="0" applyFont="1" applyProtection="1">
      <protection hidden="1"/>
    </xf>
    <xf numFmtId="0" fontId="37" fillId="0" borderId="0" xfId="0" applyFont="1" applyFill="1" applyProtection="1">
      <protection hidden="1"/>
    </xf>
    <xf numFmtId="0" fontId="38" fillId="9" borderId="0" xfId="0" applyFont="1" applyFill="1" applyBorder="1" applyAlignment="1">
      <alignment horizontal="center"/>
    </xf>
    <xf numFmtId="0" fontId="19" fillId="8" borderId="0" xfId="0" applyFont="1" applyFill="1" applyProtection="1">
      <protection hidden="1"/>
    </xf>
    <xf numFmtId="0" fontId="43" fillId="8" borderId="0" xfId="0" applyFont="1" applyFill="1" applyAlignment="1" applyProtection="1">
      <alignment horizontal="center"/>
      <protection hidden="1"/>
    </xf>
    <xf numFmtId="165" fontId="17" fillId="11" borderId="0" xfId="0" applyNumberFormat="1" applyFont="1" applyFill="1" applyBorder="1" applyAlignment="1" applyProtection="1">
      <alignment horizontal="center"/>
      <protection hidden="1"/>
    </xf>
    <xf numFmtId="165" fontId="11" fillId="11" borderId="0" xfId="0" applyNumberFormat="1" applyFont="1" applyFill="1" applyBorder="1" applyAlignment="1" applyProtection="1">
      <alignment horizontal="center"/>
      <protection hidden="1"/>
    </xf>
    <xf numFmtId="0" fontId="7" fillId="11" borderId="0" xfId="0" applyFont="1" applyFill="1" applyAlignment="1" applyProtection="1">
      <alignment horizontal="center"/>
      <protection hidden="1"/>
    </xf>
    <xf numFmtId="164" fontId="1" fillId="0" borderId="0" xfId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166" fontId="15" fillId="0" borderId="0" xfId="0" applyNumberFormat="1" applyFont="1" applyBorder="1" applyAlignment="1" applyProtection="1">
      <alignment horizontal="center" vertical="center" wrapTex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45" fontId="6" fillId="0" borderId="0" xfId="0" applyNumberFormat="1" applyFont="1" applyAlignment="1" applyProtection="1">
      <alignment horizontal="center" vertical="center"/>
      <protection hidden="1"/>
    </xf>
    <xf numFmtId="45" fontId="6" fillId="0" borderId="0" xfId="0" applyNumberFormat="1" applyFont="1" applyFill="1" applyAlignment="1" applyProtection="1">
      <alignment horizontal="center" vertical="center"/>
      <protection hidden="1"/>
    </xf>
    <xf numFmtId="45" fontId="6" fillId="0" borderId="0" xfId="0" applyNumberFormat="1" applyFont="1" applyFill="1" applyBorder="1" applyAlignment="1" applyProtection="1">
      <alignment horizontal="center" vertical="center"/>
      <protection hidden="1"/>
    </xf>
    <xf numFmtId="45" fontId="6" fillId="0" borderId="0" xfId="0" applyNumberFormat="1" applyFont="1" applyBorder="1" applyAlignment="1" applyProtection="1">
      <alignment horizontal="center" vertical="center"/>
      <protection hidden="1"/>
    </xf>
    <xf numFmtId="21" fontId="6" fillId="0" borderId="0" xfId="0" applyNumberFormat="1" applyFont="1" applyAlignment="1" applyProtection="1">
      <alignment horizontal="center" vertical="center"/>
      <protection hidden="1"/>
    </xf>
    <xf numFmtId="164" fontId="1" fillId="0" borderId="0" xfId="1" applyAlignment="1" applyProtection="1">
      <alignment horizontal="center" vertical="center"/>
      <protection hidden="1"/>
    </xf>
    <xf numFmtId="45" fontId="14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44" fillId="10" borderId="3" xfId="0" applyNumberFormat="1" applyFont="1" applyFill="1" applyBorder="1" applyAlignment="1" applyProtection="1">
      <alignment horizontal="center" vertical="center" wrapText="1"/>
      <protection locked="0" hidden="1"/>
    </xf>
    <xf numFmtId="45" fontId="1" fillId="0" borderId="0" xfId="0" applyNumberFormat="1" applyFont="1" applyAlignment="1" applyProtection="1">
      <alignment horizontal="center" vertical="center"/>
      <protection hidden="1"/>
    </xf>
    <xf numFmtId="165" fontId="50" fillId="0" borderId="0" xfId="0" applyNumberFormat="1" applyFont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1" fontId="7" fillId="21" borderId="0" xfId="0" applyNumberFormat="1" applyFont="1" applyFill="1" applyAlignment="1" applyProtection="1">
      <alignment horizontal="center"/>
      <protection hidden="1"/>
    </xf>
    <xf numFmtId="0" fontId="7" fillId="21" borderId="0" xfId="0" applyFont="1" applyFill="1" applyAlignment="1" applyProtection="1">
      <alignment horizontal="center"/>
      <protection hidden="1"/>
    </xf>
    <xf numFmtId="0" fontId="16" fillId="21" borderId="0" xfId="0" applyNumberFormat="1" applyFont="1" applyFill="1" applyAlignment="1" applyProtection="1">
      <alignment horizontal="center"/>
      <protection hidden="1"/>
    </xf>
    <xf numFmtId="0" fontId="16" fillId="21" borderId="0" xfId="0" applyNumberFormat="1" applyFont="1" applyFill="1" applyBorder="1" applyAlignment="1" applyProtection="1">
      <alignment horizontal="center"/>
      <protection hidden="1"/>
    </xf>
    <xf numFmtId="45" fontId="46" fillId="22" borderId="0" xfId="0" applyNumberFormat="1" applyFont="1" applyFill="1" applyAlignment="1" applyProtection="1">
      <alignment horizontal="center" vertical="center"/>
      <protection hidden="1"/>
    </xf>
    <xf numFmtId="21" fontId="46" fillId="22" borderId="0" xfId="0" applyNumberFormat="1" applyFont="1" applyFill="1" applyAlignment="1" applyProtection="1">
      <alignment horizontal="center" vertical="center"/>
      <protection hidden="1"/>
    </xf>
    <xf numFmtId="49" fontId="55" fillId="0" borderId="1" xfId="0" applyNumberFormat="1" applyFont="1" applyFill="1" applyBorder="1" applyAlignment="1" applyProtection="1">
      <alignment horizontal="center"/>
      <protection locked="0"/>
    </xf>
    <xf numFmtId="0" fontId="55" fillId="0" borderId="1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38" fillId="9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58" fillId="0" borderId="0" xfId="0" applyFont="1" applyBorder="1" applyAlignment="1" applyProtection="1">
      <alignment horizontal="center"/>
    </xf>
    <xf numFmtId="0" fontId="25" fillId="0" borderId="0" xfId="0" applyFont="1" applyBorder="1" applyProtection="1"/>
    <xf numFmtId="0" fontId="38" fillId="0" borderId="0" xfId="0" applyFont="1" applyFill="1" applyBorder="1" applyAlignment="1" applyProtection="1">
      <alignment horizontal="center" vertical="center"/>
    </xf>
    <xf numFmtId="0" fontId="64" fillId="0" borderId="0" xfId="0" applyFont="1" applyBorder="1" applyAlignment="1" applyProtection="1">
      <alignment horizontal="left"/>
    </xf>
    <xf numFmtId="0" fontId="58" fillId="0" borderId="0" xfId="0" applyFont="1" applyBorder="1" applyProtection="1"/>
    <xf numFmtId="0" fontId="59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55" fillId="17" borderId="0" xfId="0" applyFont="1" applyFill="1" applyBorder="1" applyAlignment="1" applyProtection="1">
      <alignment horizontal="center" vertical="center"/>
    </xf>
    <xf numFmtId="0" fontId="55" fillId="20" borderId="0" xfId="0" applyFont="1" applyFill="1" applyBorder="1" applyAlignment="1" applyProtection="1">
      <alignment horizontal="center" vertical="center" wrapText="1"/>
    </xf>
    <xf numFmtId="0" fontId="55" fillId="17" borderId="0" xfId="0" applyFont="1" applyFill="1" applyBorder="1" applyAlignment="1" applyProtection="1">
      <alignment horizontal="center" vertical="center" wrapText="1"/>
    </xf>
    <xf numFmtId="0" fontId="6" fillId="20" borderId="0" xfId="0" applyFont="1" applyFill="1" applyBorder="1" applyAlignment="1" applyProtection="1">
      <alignment horizontal="center" vertical="center" wrapText="1"/>
    </xf>
    <xf numFmtId="0" fontId="4" fillId="20" borderId="0" xfId="0" applyFont="1" applyFill="1" applyBorder="1" applyProtection="1"/>
    <xf numFmtId="0" fontId="4" fillId="20" borderId="0" xfId="0" applyFont="1" applyFill="1" applyBorder="1" applyAlignment="1" applyProtection="1">
      <alignment horizontal="center"/>
    </xf>
    <xf numFmtId="0" fontId="6" fillId="17" borderId="0" xfId="0" applyFont="1" applyFill="1" applyBorder="1" applyAlignment="1" applyProtection="1">
      <alignment horizontal="center" vertical="center" wrapText="1"/>
    </xf>
    <xf numFmtId="0" fontId="49" fillId="17" borderId="0" xfId="0" applyFont="1" applyFill="1" applyBorder="1" applyProtection="1"/>
    <xf numFmtId="0" fontId="49" fillId="17" borderId="0" xfId="0" applyFont="1" applyFill="1" applyBorder="1" applyAlignment="1" applyProtection="1">
      <alignment horizontal="center"/>
    </xf>
    <xf numFmtId="0" fontId="2" fillId="17" borderId="0" xfId="0" applyFont="1" applyFill="1" applyBorder="1" applyProtection="1"/>
    <xf numFmtId="49" fontId="55" fillId="17" borderId="0" xfId="0" applyNumberFormat="1" applyFont="1" applyFill="1" applyBorder="1" applyAlignment="1" applyProtection="1">
      <alignment horizontal="center"/>
    </xf>
    <xf numFmtId="0" fontId="4" fillId="17" borderId="0" xfId="0" applyFont="1" applyFill="1" applyBorder="1" applyProtection="1"/>
    <xf numFmtId="49" fontId="4" fillId="17" borderId="0" xfId="0" applyNumberFormat="1" applyFont="1" applyFill="1" applyBorder="1" applyAlignment="1" applyProtection="1">
      <alignment horizontal="center"/>
    </xf>
    <xf numFmtId="49" fontId="55" fillId="20" borderId="0" xfId="0" applyNumberFormat="1" applyFont="1" applyFill="1" applyBorder="1" applyAlignment="1" applyProtection="1">
      <alignment horizontal="center"/>
    </xf>
    <xf numFmtId="49" fontId="4" fillId="20" borderId="0" xfId="0" applyNumberFormat="1" applyFont="1" applyFill="1" applyBorder="1" applyAlignment="1" applyProtection="1">
      <alignment horizontal="center"/>
    </xf>
    <xf numFmtId="49" fontId="49" fillId="17" borderId="0" xfId="0" applyNumberFormat="1" applyFont="1" applyFill="1" applyBorder="1" applyAlignment="1" applyProtection="1">
      <alignment horizontal="center"/>
    </xf>
    <xf numFmtId="0" fontId="55" fillId="17" borderId="0" xfId="0" applyFont="1" applyFill="1" applyBorder="1" applyAlignment="1" applyProtection="1">
      <alignment horizontal="center"/>
    </xf>
    <xf numFmtId="0" fontId="55" fillId="20" borderId="0" xfId="0" applyFont="1" applyFill="1" applyBorder="1" applyAlignment="1" applyProtection="1">
      <alignment horizontal="center"/>
    </xf>
    <xf numFmtId="0" fontId="58" fillId="17" borderId="0" xfId="0" applyFont="1" applyFill="1" applyBorder="1" applyAlignment="1" applyProtection="1">
      <alignment horizontal="center"/>
    </xf>
    <xf numFmtId="0" fontId="59" fillId="17" borderId="0" xfId="0" applyFont="1" applyFill="1" applyBorder="1" applyProtection="1"/>
    <xf numFmtId="49" fontId="60" fillId="17" borderId="0" xfId="0" applyNumberFormat="1" applyFont="1" applyFill="1" applyBorder="1" applyAlignment="1" applyProtection="1">
      <alignment horizontal="center"/>
    </xf>
    <xf numFmtId="0" fontId="58" fillId="20" borderId="0" xfId="0" applyFont="1" applyFill="1" applyBorder="1" applyAlignment="1" applyProtection="1">
      <alignment horizontal="center"/>
    </xf>
    <xf numFmtId="0" fontId="59" fillId="20" borderId="0" xfId="0" applyFont="1" applyFill="1" applyBorder="1" applyProtection="1"/>
    <xf numFmtId="0" fontId="49" fillId="20" borderId="0" xfId="0" applyFont="1" applyFill="1" applyBorder="1" applyProtection="1"/>
    <xf numFmtId="49" fontId="60" fillId="20" borderId="0" xfId="0" applyNumberFormat="1" applyFont="1" applyFill="1" applyBorder="1" applyAlignment="1" applyProtection="1">
      <alignment horizontal="center"/>
    </xf>
    <xf numFmtId="0" fontId="58" fillId="20" borderId="0" xfId="0" applyFont="1" applyFill="1" applyBorder="1" applyProtection="1"/>
    <xf numFmtId="0" fontId="25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center"/>
    </xf>
    <xf numFmtId="0" fontId="58" fillId="0" borderId="0" xfId="0" applyFont="1" applyFill="1" applyBorder="1" applyAlignment="1" applyProtection="1">
      <alignment horizontal="center"/>
    </xf>
    <xf numFmtId="0" fontId="49" fillId="0" borderId="0" xfId="0" applyFont="1" applyFill="1" applyBorder="1" applyProtection="1"/>
    <xf numFmtId="49" fontId="60" fillId="0" borderId="0" xfId="0" applyNumberFormat="1" applyFont="1" applyFill="1" applyBorder="1" applyAlignment="1" applyProtection="1">
      <alignment horizontal="center"/>
    </xf>
    <xf numFmtId="0" fontId="58" fillId="0" borderId="0" xfId="0" applyFont="1" applyFill="1" applyBorder="1" applyProtection="1"/>
    <xf numFmtId="0" fontId="61" fillId="0" borderId="0" xfId="0" applyFont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/>
    </xf>
    <xf numFmtId="2" fontId="25" fillId="0" borderId="3" xfId="0" applyNumberFormat="1" applyFont="1" applyBorder="1" applyAlignment="1" applyProtection="1">
      <alignment horizontal="center"/>
    </xf>
    <xf numFmtId="0" fontId="52" fillId="0" borderId="0" xfId="0" applyFont="1" applyBorder="1" applyProtection="1"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0" xfId="0" applyFont="1" applyBorder="1" applyProtection="1">
      <protection hidden="1"/>
    </xf>
    <xf numFmtId="17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53" fillId="0" borderId="0" xfId="0" applyFont="1" applyBorder="1" applyProtection="1"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32" fillId="6" borderId="0" xfId="0" applyFont="1" applyFill="1" applyBorder="1" applyAlignment="1" applyProtection="1">
      <alignment horizontal="center"/>
      <protection hidden="1"/>
    </xf>
    <xf numFmtId="0" fontId="33" fillId="7" borderId="5" xfId="0" applyFont="1" applyFill="1" applyBorder="1" applyAlignment="1" applyProtection="1">
      <alignment horizontal="center"/>
      <protection hidden="1"/>
    </xf>
    <xf numFmtId="0" fontId="32" fillId="13" borderId="0" xfId="0" applyFont="1" applyFill="1" applyBorder="1" applyAlignment="1" applyProtection="1">
      <alignment horizontal="center" vertical="center"/>
      <protection hidden="1"/>
    </xf>
    <xf numFmtId="0" fontId="34" fillId="0" borderId="14" xfId="0" applyFont="1" applyFill="1" applyBorder="1" applyAlignment="1" applyProtection="1">
      <alignment horizontal="center" vertical="center" wrapText="1"/>
      <protection hidden="1"/>
    </xf>
    <xf numFmtId="0" fontId="25" fillId="17" borderId="14" xfId="0" applyFont="1" applyFill="1" applyBorder="1" applyAlignment="1" applyProtection="1">
      <alignment horizontal="center" vertical="center" wrapText="1"/>
      <protection hidden="1"/>
    </xf>
    <xf numFmtId="0" fontId="25" fillId="18" borderId="13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Fill="1" applyBorder="1" applyProtection="1"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Protection="1">
      <protection hidden="1"/>
    </xf>
    <xf numFmtId="0" fontId="34" fillId="0" borderId="11" xfId="0" applyFont="1" applyFill="1" applyBorder="1" applyAlignment="1" applyProtection="1">
      <alignment horizontal="center" vertical="center" wrapText="1"/>
      <protection hidden="1"/>
    </xf>
    <xf numFmtId="0" fontId="25" fillId="0" borderId="11" xfId="0" applyFont="1" applyFill="1" applyBorder="1" applyAlignment="1" applyProtection="1">
      <alignment horizontal="center" vertical="center" wrapText="1"/>
      <protection hidden="1"/>
    </xf>
    <xf numFmtId="9" fontId="25" fillId="7" borderId="12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11" xfId="0" applyFont="1" applyFill="1" applyBorder="1" applyAlignment="1" applyProtection="1">
      <alignment horizontal="left" wrapText="1"/>
      <protection hidden="1"/>
    </xf>
    <xf numFmtId="9" fontId="56" fillId="7" borderId="12" xfId="0" applyNumberFormat="1" applyFont="1" applyFill="1" applyBorder="1" applyAlignment="1" applyProtection="1">
      <alignment horizontal="left" wrapText="1"/>
      <protection hidden="1"/>
    </xf>
    <xf numFmtId="9" fontId="45" fillId="7" borderId="8" xfId="0" applyNumberFormat="1" applyFont="1" applyFill="1" applyBorder="1" applyAlignment="1" applyProtection="1">
      <alignment horizontal="center" vertical="center" wrapText="1"/>
      <protection hidden="1"/>
    </xf>
    <xf numFmtId="45" fontId="45" fillId="7" borderId="8" xfId="0" applyNumberFormat="1" applyFont="1" applyFill="1" applyBorder="1" applyAlignment="1" applyProtection="1">
      <alignment horizontal="center" vertical="top" wrapText="1"/>
      <protection hidden="1"/>
    </xf>
    <xf numFmtId="45" fontId="45" fillId="7" borderId="9" xfId="0" applyNumberFormat="1" applyFont="1" applyFill="1" applyBorder="1" applyAlignment="1" applyProtection="1">
      <alignment horizontal="center" vertical="top" wrapText="1"/>
      <protection hidden="1"/>
    </xf>
    <xf numFmtId="0" fontId="32" fillId="16" borderId="0" xfId="0" applyFont="1" applyFill="1" applyBorder="1" applyAlignment="1" applyProtection="1">
      <alignment horizontal="center" vertical="center"/>
      <protection hidden="1"/>
    </xf>
    <xf numFmtId="0" fontId="25" fillId="18" borderId="14" xfId="0" applyFont="1" applyFill="1" applyBorder="1" applyAlignment="1" applyProtection="1">
      <alignment horizontal="center" vertical="center" wrapText="1"/>
      <protection hidden="1"/>
    </xf>
    <xf numFmtId="9" fontId="45" fillId="7" borderId="8" xfId="0" applyNumberFormat="1" applyFont="1" applyFill="1" applyBorder="1" applyAlignment="1" applyProtection="1">
      <alignment horizontal="center" vertical="top" wrapText="1"/>
      <protection hidden="1"/>
    </xf>
    <xf numFmtId="0" fontId="32" fillId="14" borderId="0" xfId="0" applyFont="1" applyFill="1" applyBorder="1" applyAlignment="1" applyProtection="1">
      <alignment horizontal="center" vertical="center"/>
      <protection hidden="1"/>
    </xf>
    <xf numFmtId="45" fontId="45" fillId="7" borderId="8" xfId="0" applyNumberFormat="1" applyFont="1" applyFill="1" applyBorder="1" applyAlignment="1" applyProtection="1">
      <alignment horizontal="center" vertical="center" wrapText="1"/>
      <protection hidden="1"/>
    </xf>
    <xf numFmtId="45" fontId="45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Fill="1" applyBorder="1" applyAlignment="1" applyProtection="1">
      <protection hidden="1"/>
    </xf>
    <xf numFmtId="0" fontId="27" fillId="0" borderId="11" xfId="0" applyFont="1" applyFill="1" applyBorder="1" applyAlignment="1" applyProtection="1">
      <alignment horizontal="center" vertical="center" wrapText="1"/>
      <protection hidden="1"/>
    </xf>
    <xf numFmtId="0" fontId="32" fillId="14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Border="1" applyAlignment="1" applyProtection="1">
      <alignment horizontal="center" vertical="top"/>
      <protection hidden="1"/>
    </xf>
    <xf numFmtId="0" fontId="49" fillId="0" borderId="0" xfId="0" applyFont="1" applyFill="1" applyBorder="1" applyAlignment="1" applyProtection="1">
      <alignment horizontal="center" vertical="top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Fill="1" applyBorder="1" applyAlignment="1" applyProtection="1">
      <alignment vertical="top"/>
      <protection hidden="1"/>
    </xf>
    <xf numFmtId="0" fontId="49" fillId="0" borderId="0" xfId="0" applyFont="1" applyFill="1" applyAlignment="1" applyProtection="1">
      <alignment vertical="top"/>
      <protection hidden="1"/>
    </xf>
    <xf numFmtId="9" fontId="54" fillId="7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8" borderId="11" xfId="0" applyFont="1" applyFill="1" applyBorder="1" applyAlignment="1" applyProtection="1">
      <alignment horizontal="center" vertical="center" wrapText="1"/>
      <protection hidden="1"/>
    </xf>
    <xf numFmtId="9" fontId="28" fillId="15" borderId="12" xfId="0" applyNumberFormat="1" applyFont="1" applyFill="1" applyBorder="1" applyAlignment="1" applyProtection="1">
      <alignment horizontal="center" vertical="center" wrapText="1"/>
      <protection hidden="1"/>
    </xf>
    <xf numFmtId="0" fontId="32" fillId="13" borderId="0" xfId="0" applyFont="1" applyFill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17" borderId="13" xfId="0" applyFont="1" applyFill="1" applyBorder="1" applyAlignment="1" applyProtection="1">
      <alignment horizontal="center" vertical="center" wrapText="1"/>
      <protection hidden="1"/>
    </xf>
    <xf numFmtId="9" fontId="32" fillId="12" borderId="12" xfId="0" applyNumberFormat="1" applyFont="1" applyFill="1" applyBorder="1" applyAlignment="1" applyProtection="1">
      <alignment horizontal="center" vertical="center" wrapText="1"/>
      <protection hidden="1"/>
    </xf>
    <xf numFmtId="9" fontId="25" fillId="17" borderId="14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14" xfId="0" applyFont="1" applyBorder="1" applyAlignment="1" applyProtection="1">
      <alignment horizontal="center" vertical="center" wrapText="1"/>
      <protection hidden="1"/>
    </xf>
    <xf numFmtId="9" fontId="25" fillId="17" borderId="13" xfId="0" applyNumberFormat="1" applyFont="1" applyFill="1" applyBorder="1" applyAlignment="1" applyProtection="1">
      <alignment horizontal="center" vertical="center" wrapText="1"/>
      <protection hidden="1"/>
    </xf>
    <xf numFmtId="9" fontId="25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16" fontId="29" fillId="0" borderId="0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Protection="1">
      <protection hidden="1"/>
    </xf>
    <xf numFmtId="0" fontId="29" fillId="0" borderId="0" xfId="0" applyFont="1" applyFill="1" applyProtection="1">
      <protection hidden="1"/>
    </xf>
    <xf numFmtId="0" fontId="55" fillId="0" borderId="0" xfId="0" applyFont="1" applyBorder="1" applyAlignment="1" applyProtection="1">
      <alignment horizontal="center"/>
      <protection hidden="1"/>
    </xf>
    <xf numFmtId="9" fontId="25" fillId="0" borderId="0" xfId="0" applyNumberFormat="1" applyFont="1" applyBorder="1" applyAlignment="1" applyProtection="1">
      <alignment horizontal="center" vertical="center"/>
      <protection hidden="1"/>
    </xf>
    <xf numFmtId="45" fontId="25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16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45" fontId="42" fillId="0" borderId="0" xfId="0" applyNumberFormat="1" applyFont="1" applyFill="1" applyBorder="1" applyAlignment="1" applyProtection="1">
      <alignment horizontal="center"/>
      <protection hidden="1"/>
    </xf>
    <xf numFmtId="0" fontId="25" fillId="0" borderId="4" xfId="0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 horizontal="center" vertical="center"/>
      <protection hidden="1"/>
    </xf>
    <xf numFmtId="0" fontId="45" fillId="0" borderId="4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horizontal="center" vertical="center"/>
      <protection hidden="1"/>
    </xf>
    <xf numFmtId="9" fontId="45" fillId="0" borderId="0" xfId="0" applyNumberFormat="1" applyFont="1" applyBorder="1" applyAlignment="1" applyProtection="1">
      <alignment horizontal="center" vertical="center"/>
      <protection hidden="1"/>
    </xf>
    <xf numFmtId="45" fontId="45" fillId="0" borderId="0" xfId="0" applyNumberFormat="1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34" fillId="0" borderId="0" xfId="0" applyFont="1" applyBorder="1" applyProtection="1">
      <protection hidden="1"/>
    </xf>
    <xf numFmtId="0" fontId="45" fillId="0" borderId="11" xfId="0" applyFont="1" applyFill="1" applyBorder="1" applyAlignment="1" applyProtection="1">
      <alignment horizontal="center" vertical="center" wrapText="1"/>
      <protection hidden="1"/>
    </xf>
    <xf numFmtId="0" fontId="66" fillId="0" borderId="11" xfId="0" applyFont="1" applyFill="1" applyBorder="1" applyAlignment="1" applyProtection="1">
      <alignment horizontal="left" wrapText="1"/>
      <protection hidden="1"/>
    </xf>
    <xf numFmtId="0" fontId="45" fillId="17" borderId="14" xfId="0" applyFont="1" applyFill="1" applyBorder="1" applyAlignment="1" applyProtection="1">
      <alignment horizontal="center" vertical="center" wrapText="1"/>
      <protection hidden="1"/>
    </xf>
    <xf numFmtId="0" fontId="45" fillId="0" borderId="14" xfId="0" applyFont="1" applyFill="1" applyBorder="1" applyAlignment="1" applyProtection="1">
      <alignment horizontal="center" vertical="center" wrapText="1"/>
      <protection hidden="1"/>
    </xf>
    <xf numFmtId="20" fontId="24" fillId="17" borderId="1" xfId="0" applyNumberFormat="1" applyFont="1" applyFill="1" applyBorder="1" applyAlignment="1" applyProtection="1">
      <alignment horizontal="center"/>
      <protection hidden="1"/>
    </xf>
    <xf numFmtId="0" fontId="67" fillId="0" borderId="0" xfId="0" applyFont="1" applyBorder="1" applyAlignment="1" applyProtection="1">
      <alignment horizontal="left"/>
      <protection locked="0"/>
    </xf>
    <xf numFmtId="0" fontId="39" fillId="0" borderId="2" xfId="0" applyFont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57" fillId="19" borderId="0" xfId="0" applyFont="1" applyFill="1" applyBorder="1" applyAlignment="1" applyProtection="1">
      <alignment horizontal="center"/>
      <protection hidden="1"/>
    </xf>
    <xf numFmtId="0" fontId="18" fillId="5" borderId="0" xfId="0" applyFont="1" applyFill="1" applyBorder="1" applyAlignment="1" applyProtection="1">
      <alignment horizontal="center"/>
      <protection hidden="1"/>
    </xf>
    <xf numFmtId="0" fontId="31" fillId="6" borderId="0" xfId="0" applyFont="1" applyFill="1" applyBorder="1" applyAlignment="1" applyProtection="1">
      <alignment horizontal="center" vertical="center"/>
      <protection hidden="1"/>
    </xf>
    <xf numFmtId="0" fontId="51" fillId="7" borderId="6" xfId="0" applyFont="1" applyFill="1" applyBorder="1" applyAlignment="1" applyProtection="1">
      <alignment horizontal="center" vertical="center"/>
      <protection hidden="1"/>
    </xf>
    <xf numFmtId="0" fontId="51" fillId="7" borderId="10" xfId="0" applyFont="1" applyFill="1" applyBorder="1" applyAlignment="1" applyProtection="1">
      <alignment horizontal="center" vertical="center"/>
      <protection hidden="1"/>
    </xf>
    <xf numFmtId="0" fontId="51" fillId="7" borderId="7" xfId="0" applyFont="1" applyFill="1" applyBorder="1" applyAlignment="1" applyProtection="1">
      <alignment horizontal="center" vertical="center"/>
      <protection hidden="1"/>
    </xf>
    <xf numFmtId="0" fontId="25" fillId="0" borderId="4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51" fillId="0" borderId="6" xfId="0" applyFont="1" applyFill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center" vertical="center"/>
      <protection hidden="1"/>
    </xf>
    <xf numFmtId="0" fontId="51" fillId="0" borderId="7" xfId="0" applyFont="1" applyFill="1" applyBorder="1" applyAlignment="1" applyProtection="1">
      <alignment horizontal="center" vertical="center"/>
      <protection hidden="1"/>
    </xf>
  </cellXfs>
  <cellStyles count="104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" xfId="376" builtinId="8" hidden="1"/>
    <cellStyle name="Lien hypertexte" xfId="378" builtinId="8" hidden="1"/>
    <cellStyle name="Lien hypertexte" xfId="380" builtinId="8" hidden="1"/>
    <cellStyle name="Lien hypertexte" xfId="382" builtinId="8" hidden="1"/>
    <cellStyle name="Lien hypertexte" xfId="384" builtinId="8" hidden="1"/>
    <cellStyle name="Lien hypertexte" xfId="386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" xfId="588" builtinId="8" hidden="1"/>
    <cellStyle name="Lien hypertexte" xfId="590" builtinId="8" hidden="1"/>
    <cellStyle name="Lien hypertexte" xfId="592" builtinId="8" hidden="1"/>
    <cellStyle name="Lien hypertexte" xfId="594" builtinId="8" hidden="1"/>
    <cellStyle name="Lien hypertexte" xfId="596" builtinId="8" hidden="1"/>
    <cellStyle name="Lien hypertexte" xfId="598" builtinId="8" hidden="1"/>
    <cellStyle name="Lien hypertexte" xfId="600" builtinId="8" hidden="1"/>
    <cellStyle name="Lien hypertexte" xfId="602" builtinId="8" hidden="1"/>
    <cellStyle name="Lien hypertexte" xfId="604" builtinId="8" hidden="1"/>
    <cellStyle name="Lien hypertexte" xfId="606" builtinId="8" hidden="1"/>
    <cellStyle name="Lien hypertexte" xfId="608" builtinId="8" hidden="1"/>
    <cellStyle name="Lien hypertexte" xfId="610" builtinId="8" hidden="1"/>
    <cellStyle name="Lien hypertexte" xfId="612" builtinId="8" hidden="1"/>
    <cellStyle name="Lien hypertexte" xfId="614" builtinId="8" hidden="1"/>
    <cellStyle name="Lien hypertexte" xfId="616" builtinId="8" hidden="1"/>
    <cellStyle name="Lien hypertexte" xfId="618" builtinId="8" hidden="1"/>
    <cellStyle name="Lien hypertexte" xfId="620" builtinId="8" hidden="1"/>
    <cellStyle name="Lien hypertexte" xfId="622" builtinId="8" hidden="1"/>
    <cellStyle name="Lien hypertexte" xfId="624" builtinId="8" hidden="1"/>
    <cellStyle name="Lien hypertexte" xfId="626" builtinId="8" hidden="1"/>
    <cellStyle name="Lien hypertexte" xfId="628" builtinId="8" hidden="1"/>
    <cellStyle name="Lien hypertexte" xfId="630" builtinId="8" hidden="1"/>
    <cellStyle name="Lien hypertexte" xfId="632" builtinId="8" hidden="1"/>
    <cellStyle name="Lien hypertexte" xfId="634" builtinId="8" hidden="1"/>
    <cellStyle name="Lien hypertexte" xfId="636" builtinId="8" hidden="1"/>
    <cellStyle name="Lien hypertexte" xfId="638" builtinId="8" hidden="1"/>
    <cellStyle name="Lien hypertexte" xfId="640" builtinId="8" hidden="1"/>
    <cellStyle name="Lien hypertexte" xfId="642" builtinId="8" hidden="1"/>
    <cellStyle name="Lien hypertexte" xfId="644" builtinId="8" hidden="1"/>
    <cellStyle name="Lien hypertexte" xfId="646" builtinId="8" hidden="1"/>
    <cellStyle name="Lien hypertexte" xfId="648" builtinId="8" hidden="1"/>
    <cellStyle name="Lien hypertexte" xfId="650" builtinId="8" hidden="1"/>
    <cellStyle name="Lien hypertexte" xfId="652" builtinId="8" hidden="1"/>
    <cellStyle name="Lien hypertexte" xfId="654" builtinId="8" hidden="1"/>
    <cellStyle name="Lien hypertexte" xfId="656" builtinId="8" hidden="1"/>
    <cellStyle name="Lien hypertexte" xfId="658" builtinId="8" hidden="1"/>
    <cellStyle name="Lien hypertexte" xfId="660" builtinId="8" hidden="1"/>
    <cellStyle name="Lien hypertexte" xfId="662" builtinId="8" hidden="1"/>
    <cellStyle name="Lien hypertexte" xfId="664" builtinId="8" hidden="1"/>
    <cellStyle name="Lien hypertexte" xfId="666" builtinId="8" hidden="1"/>
    <cellStyle name="Lien hypertexte" xfId="668" builtinId="8" hidden="1"/>
    <cellStyle name="Lien hypertexte" xfId="670" builtinId="8" hidden="1"/>
    <cellStyle name="Lien hypertexte" xfId="672" builtinId="8" hidden="1"/>
    <cellStyle name="Lien hypertexte" xfId="674" builtinId="8" hidden="1"/>
    <cellStyle name="Lien hypertexte" xfId="676" builtinId="8" hidden="1"/>
    <cellStyle name="Lien hypertexte" xfId="678" builtinId="8" hidden="1"/>
    <cellStyle name="Lien hypertexte" xfId="680" builtinId="8" hidden="1"/>
    <cellStyle name="Lien hypertexte" xfId="682" builtinId="8" hidden="1"/>
    <cellStyle name="Lien hypertexte" xfId="684" builtinId="8" hidden="1"/>
    <cellStyle name="Lien hypertexte" xfId="686" builtinId="8" hidden="1"/>
    <cellStyle name="Lien hypertexte" xfId="688" builtinId="8" hidden="1"/>
    <cellStyle name="Lien hypertexte" xfId="690" builtinId="8" hidden="1"/>
    <cellStyle name="Lien hypertexte" xfId="692" builtinId="8" hidden="1"/>
    <cellStyle name="Lien hypertexte" xfId="694" builtinId="8" hidden="1"/>
    <cellStyle name="Lien hypertexte" xfId="696" builtinId="8" hidden="1"/>
    <cellStyle name="Lien hypertexte" xfId="698" builtinId="8" hidden="1"/>
    <cellStyle name="Lien hypertexte" xfId="700" builtinId="8" hidden="1"/>
    <cellStyle name="Lien hypertexte" xfId="702" builtinId="8" hidden="1"/>
    <cellStyle name="Lien hypertexte" xfId="704" builtinId="8" hidden="1"/>
    <cellStyle name="Lien hypertexte" xfId="706" builtinId="8" hidden="1"/>
    <cellStyle name="Lien hypertexte" xfId="708" builtinId="8" hidden="1"/>
    <cellStyle name="Lien hypertexte" xfId="710" builtinId="8" hidden="1"/>
    <cellStyle name="Lien hypertexte" xfId="712" builtinId="8" hidden="1"/>
    <cellStyle name="Lien hypertexte" xfId="714" builtinId="8" hidden="1"/>
    <cellStyle name="Lien hypertexte" xfId="716" builtinId="8" hidden="1"/>
    <cellStyle name="Lien hypertexte" xfId="718" builtinId="8" hidden="1"/>
    <cellStyle name="Lien hypertexte" xfId="720" builtinId="8" hidden="1"/>
    <cellStyle name="Lien hypertexte" xfId="722" builtinId="8" hidden="1"/>
    <cellStyle name="Lien hypertexte" xfId="724" builtinId="8" hidden="1"/>
    <cellStyle name="Lien hypertexte" xfId="726" builtinId="8" hidden="1"/>
    <cellStyle name="Lien hypertexte" xfId="728" builtinId="8" hidden="1"/>
    <cellStyle name="Lien hypertexte" xfId="730" builtinId="8" hidden="1"/>
    <cellStyle name="Lien hypertexte" xfId="732" builtinId="8" hidden="1"/>
    <cellStyle name="Lien hypertexte" xfId="734" builtinId="8" hidden="1"/>
    <cellStyle name="Lien hypertexte" xfId="736" builtinId="8" hidden="1"/>
    <cellStyle name="Lien hypertexte" xfId="738" builtinId="8" hidden="1"/>
    <cellStyle name="Lien hypertexte" xfId="740" builtinId="8" hidden="1"/>
    <cellStyle name="Lien hypertexte" xfId="742" builtinId="8" hidden="1"/>
    <cellStyle name="Lien hypertexte" xfId="744" builtinId="8" hidden="1"/>
    <cellStyle name="Lien hypertexte" xfId="746" builtinId="8" hidden="1"/>
    <cellStyle name="Lien hypertexte" xfId="748" builtinId="8" hidden="1"/>
    <cellStyle name="Lien hypertexte" xfId="750" builtinId="8" hidden="1"/>
    <cellStyle name="Lien hypertexte" xfId="752" builtinId="8" hidden="1"/>
    <cellStyle name="Lien hypertexte" xfId="754" builtinId="8" hidden="1"/>
    <cellStyle name="Lien hypertexte" xfId="756" builtinId="8" hidden="1"/>
    <cellStyle name="Lien hypertexte" xfId="758" builtinId="8" hidden="1"/>
    <cellStyle name="Lien hypertexte" xfId="760" builtinId="8" hidden="1"/>
    <cellStyle name="Lien hypertexte" xfId="762" builtinId="8" hidden="1"/>
    <cellStyle name="Lien hypertexte" xfId="764" builtinId="8" hidden="1"/>
    <cellStyle name="Lien hypertexte" xfId="766" builtinId="8" hidden="1"/>
    <cellStyle name="Lien hypertexte" xfId="768" builtinId="8" hidden="1"/>
    <cellStyle name="Lien hypertexte" xfId="770" builtinId="8" hidden="1"/>
    <cellStyle name="Lien hypertexte" xfId="772" builtinId="8" hidden="1"/>
    <cellStyle name="Lien hypertexte" xfId="774" builtinId="8" hidden="1"/>
    <cellStyle name="Lien hypertexte" xfId="776" builtinId="8" hidden="1"/>
    <cellStyle name="Lien hypertexte" xfId="778" builtinId="8" hidden="1"/>
    <cellStyle name="Lien hypertexte" xfId="780" builtinId="8" hidden="1"/>
    <cellStyle name="Lien hypertexte" xfId="782" builtinId="8" hidden="1"/>
    <cellStyle name="Lien hypertexte" xfId="784" builtinId="8" hidden="1"/>
    <cellStyle name="Lien hypertexte" xfId="786" builtinId="8" hidden="1"/>
    <cellStyle name="Lien hypertexte" xfId="788" builtinId="8" hidden="1"/>
    <cellStyle name="Lien hypertexte" xfId="790" builtinId="8" hidden="1"/>
    <cellStyle name="Lien hypertexte" xfId="792" builtinId="8" hidden="1"/>
    <cellStyle name="Lien hypertexte" xfId="794" builtinId="8" hidden="1"/>
    <cellStyle name="Lien hypertexte" xfId="796" builtinId="8" hidden="1"/>
    <cellStyle name="Lien hypertexte" xfId="798" builtinId="8" hidden="1"/>
    <cellStyle name="Lien hypertexte" xfId="800" builtinId="8" hidden="1"/>
    <cellStyle name="Lien hypertexte" xfId="802" builtinId="8" hidden="1"/>
    <cellStyle name="Lien hypertexte" xfId="804" builtinId="8" hidden="1"/>
    <cellStyle name="Lien hypertexte" xfId="806" builtinId="8" hidden="1"/>
    <cellStyle name="Lien hypertexte" xfId="808" builtinId="8" hidden="1"/>
    <cellStyle name="Lien hypertexte" xfId="810" builtinId="8" hidden="1"/>
    <cellStyle name="Lien hypertexte" xfId="812" builtinId="8" hidden="1"/>
    <cellStyle name="Lien hypertexte" xfId="814" builtinId="8" hidden="1"/>
    <cellStyle name="Lien hypertexte" xfId="816" builtinId="8" hidden="1"/>
    <cellStyle name="Lien hypertexte" xfId="818" builtinId="8" hidden="1"/>
    <cellStyle name="Lien hypertexte" xfId="820" builtinId="8" hidden="1"/>
    <cellStyle name="Lien hypertexte" xfId="822" builtinId="8" hidden="1"/>
    <cellStyle name="Lien hypertexte" xfId="824" builtinId="8" hidden="1"/>
    <cellStyle name="Lien hypertexte" xfId="826" builtinId="8" hidden="1"/>
    <cellStyle name="Lien hypertexte" xfId="828" builtinId="8" hidden="1"/>
    <cellStyle name="Lien hypertexte" xfId="830" builtinId="8" hidden="1"/>
    <cellStyle name="Lien hypertexte" xfId="832" builtinId="8" hidden="1"/>
    <cellStyle name="Lien hypertexte" xfId="834" builtinId="8" hidden="1"/>
    <cellStyle name="Lien hypertexte" xfId="836" builtinId="8" hidden="1"/>
    <cellStyle name="Lien hypertexte" xfId="838" builtinId="8" hidden="1"/>
    <cellStyle name="Lien hypertexte" xfId="840" builtinId="8" hidden="1"/>
    <cellStyle name="Lien hypertexte" xfId="842" builtinId="8" hidden="1"/>
    <cellStyle name="Lien hypertexte" xfId="844" builtinId="8" hidden="1"/>
    <cellStyle name="Lien hypertexte" xfId="846" builtinId="8" hidden="1"/>
    <cellStyle name="Lien hypertexte" xfId="848" builtinId="8" hidden="1"/>
    <cellStyle name="Lien hypertexte" xfId="850" builtinId="8" hidden="1"/>
    <cellStyle name="Lien hypertexte" xfId="852" builtinId="8" hidden="1"/>
    <cellStyle name="Lien hypertexte" xfId="854" builtinId="8" hidden="1"/>
    <cellStyle name="Lien hypertexte" xfId="856" builtinId="8" hidden="1"/>
    <cellStyle name="Lien hypertexte" xfId="858" builtinId="8" hidden="1"/>
    <cellStyle name="Lien hypertexte" xfId="860" builtinId="8" hidden="1"/>
    <cellStyle name="Lien hypertexte" xfId="862" builtinId="8" hidden="1"/>
    <cellStyle name="Lien hypertexte" xfId="864" builtinId="8" hidden="1"/>
    <cellStyle name="Lien hypertexte" xfId="866" builtinId="8" hidden="1"/>
    <cellStyle name="Lien hypertexte" xfId="868" builtinId="8" hidden="1"/>
    <cellStyle name="Lien hypertexte" xfId="870" builtinId="8" hidden="1"/>
    <cellStyle name="Lien hypertexte" xfId="872" builtinId="8" hidden="1"/>
    <cellStyle name="Lien hypertexte" xfId="874" builtinId="8" hidden="1"/>
    <cellStyle name="Lien hypertexte" xfId="876" builtinId="8" hidden="1"/>
    <cellStyle name="Lien hypertexte" xfId="878" builtinId="8" hidden="1"/>
    <cellStyle name="Lien hypertexte" xfId="880" builtinId="8" hidden="1"/>
    <cellStyle name="Lien hypertexte" xfId="882" builtinId="8" hidden="1"/>
    <cellStyle name="Lien hypertexte" xfId="884" builtinId="8" hidden="1"/>
    <cellStyle name="Lien hypertexte" xfId="886" builtinId="8" hidden="1"/>
    <cellStyle name="Lien hypertexte" xfId="888" builtinId="8" hidden="1"/>
    <cellStyle name="Lien hypertexte" xfId="890" builtinId="8" hidden="1"/>
    <cellStyle name="Lien hypertexte" xfId="892" builtinId="8" hidden="1"/>
    <cellStyle name="Lien hypertexte" xfId="894" builtinId="8" hidden="1"/>
    <cellStyle name="Lien hypertexte" xfId="896" builtinId="8" hidden="1"/>
    <cellStyle name="Lien hypertexte" xfId="898" builtinId="8" hidden="1"/>
    <cellStyle name="Lien hypertexte" xfId="900" builtinId="8" hidden="1"/>
    <cellStyle name="Lien hypertexte" xfId="902" builtinId="8" hidden="1"/>
    <cellStyle name="Lien hypertexte" xfId="904" builtinId="8" hidden="1"/>
    <cellStyle name="Lien hypertexte" xfId="906" builtinId="8" hidden="1"/>
    <cellStyle name="Lien hypertexte" xfId="908" builtinId="8" hidden="1"/>
    <cellStyle name="Lien hypertexte" xfId="910" builtinId="8" hidden="1"/>
    <cellStyle name="Lien hypertexte" xfId="912" builtinId="8" hidden="1"/>
    <cellStyle name="Lien hypertexte" xfId="914" builtinId="8" hidden="1"/>
    <cellStyle name="Lien hypertexte" xfId="916" builtinId="8" hidden="1"/>
    <cellStyle name="Lien hypertexte" xfId="918" builtinId="8" hidden="1"/>
    <cellStyle name="Lien hypertexte" xfId="920" builtinId="8" hidden="1"/>
    <cellStyle name="Lien hypertexte" xfId="922" builtinId="8" hidden="1"/>
    <cellStyle name="Lien hypertexte" xfId="924" builtinId="8" hidden="1"/>
    <cellStyle name="Lien hypertexte" xfId="926" builtinId="8" hidden="1"/>
    <cellStyle name="Lien hypertexte" xfId="928" builtinId="8" hidden="1"/>
    <cellStyle name="Lien hypertexte" xfId="930" builtinId="8" hidden="1"/>
    <cellStyle name="Lien hypertexte" xfId="932" builtinId="8" hidden="1"/>
    <cellStyle name="Lien hypertexte" xfId="934" builtinId="8" hidden="1"/>
    <cellStyle name="Lien hypertexte" xfId="936" builtinId="8" hidden="1"/>
    <cellStyle name="Lien hypertexte" xfId="938" builtinId="8" hidden="1"/>
    <cellStyle name="Lien hypertexte" xfId="940" builtinId="8" hidden="1"/>
    <cellStyle name="Lien hypertexte" xfId="942" builtinId="8" hidden="1"/>
    <cellStyle name="Lien hypertexte" xfId="944" builtinId="8" hidden="1"/>
    <cellStyle name="Lien hypertexte" xfId="946" builtinId="8" hidden="1"/>
    <cellStyle name="Lien hypertexte" xfId="948" builtinId="8" hidden="1"/>
    <cellStyle name="Lien hypertexte" xfId="950" builtinId="8" hidden="1"/>
    <cellStyle name="Lien hypertexte" xfId="952" builtinId="8" hidden="1"/>
    <cellStyle name="Lien hypertexte" xfId="954" builtinId="8" hidden="1"/>
    <cellStyle name="Lien hypertexte" xfId="956" builtinId="8" hidden="1"/>
    <cellStyle name="Lien hypertexte" xfId="958" builtinId="8" hidden="1"/>
    <cellStyle name="Lien hypertexte" xfId="960" builtinId="8" hidden="1"/>
    <cellStyle name="Lien hypertexte" xfId="962" builtinId="8" hidden="1"/>
    <cellStyle name="Lien hypertexte" xfId="964" builtinId="8" hidden="1"/>
    <cellStyle name="Lien hypertexte" xfId="966" builtinId="8" hidden="1"/>
    <cellStyle name="Lien hypertexte" xfId="968" builtinId="8" hidden="1"/>
    <cellStyle name="Lien hypertexte" xfId="970" builtinId="8" hidden="1"/>
    <cellStyle name="Lien hypertexte" xfId="972" builtinId="8" hidden="1"/>
    <cellStyle name="Lien hypertexte" xfId="974" builtinId="8" hidden="1"/>
    <cellStyle name="Lien hypertexte" xfId="976" builtinId="8" hidden="1"/>
    <cellStyle name="Lien hypertexte" xfId="978" builtinId="8" hidden="1"/>
    <cellStyle name="Lien hypertexte" xfId="980" builtinId="8" hidden="1"/>
    <cellStyle name="Lien hypertexte" xfId="982" builtinId="8" hidden="1"/>
    <cellStyle name="Lien hypertexte" xfId="984" builtinId="8" hidden="1"/>
    <cellStyle name="Lien hypertexte" xfId="986" builtinId="8" hidden="1"/>
    <cellStyle name="Lien hypertexte" xfId="988" builtinId="8" hidden="1"/>
    <cellStyle name="Lien hypertexte" xfId="990" builtinId="8" hidden="1"/>
    <cellStyle name="Lien hypertexte" xfId="992" builtinId="8" hidden="1"/>
    <cellStyle name="Lien hypertexte" xfId="994" builtinId="8" hidden="1"/>
    <cellStyle name="Lien hypertexte" xfId="996" builtinId="8" hidden="1"/>
    <cellStyle name="Lien hypertexte" xfId="998" builtinId="8" hidden="1"/>
    <cellStyle name="Lien hypertexte" xfId="1000" builtinId="8" hidden="1"/>
    <cellStyle name="Lien hypertexte" xfId="1002" builtinId="8" hidden="1"/>
    <cellStyle name="Lien hypertexte" xfId="1004" builtinId="8" hidden="1"/>
    <cellStyle name="Lien hypertexte" xfId="1006" builtinId="8" hidden="1"/>
    <cellStyle name="Lien hypertexte" xfId="1008" builtinId="8" hidden="1"/>
    <cellStyle name="Lien hypertexte" xfId="1010" builtinId="8" hidden="1"/>
    <cellStyle name="Lien hypertexte" xfId="1012" builtinId="8" hidden="1"/>
    <cellStyle name="Lien hypertexte" xfId="1014" builtinId="8" hidden="1"/>
    <cellStyle name="Lien hypertexte" xfId="1016" builtinId="8" hidden="1"/>
    <cellStyle name="Lien hypertexte" xfId="1018" builtinId="8" hidden="1"/>
    <cellStyle name="Lien hypertexte" xfId="1020" builtinId="8" hidden="1"/>
    <cellStyle name="Lien hypertexte" xfId="1022" builtinId="8" hidden="1"/>
    <cellStyle name="Lien hypertexte" xfId="1024" builtinId="8" hidden="1"/>
    <cellStyle name="Lien hypertexte" xfId="1026" builtinId="8" hidden="1"/>
    <cellStyle name="Lien hypertexte" xfId="1028" builtinId="8" hidden="1"/>
    <cellStyle name="Lien hypertexte" xfId="1030" builtinId="8" hidden="1"/>
    <cellStyle name="Lien hypertexte" xfId="1032" builtinId="8" hidden="1"/>
    <cellStyle name="Lien hypertexte" xfId="1034" builtinId="8" hidden="1"/>
    <cellStyle name="Lien hypertexte" xfId="1036" builtinId="8" hidden="1"/>
    <cellStyle name="Lien hypertexte" xfId="1038" builtinId="8" hidden="1"/>
    <cellStyle name="Lien hypertexte" xfId="1040" builtinId="8" hidden="1"/>
    <cellStyle name="Lien hypertexte" xfId="1042" builtinId="8" hidden="1"/>
    <cellStyle name="Lien hypertexte" xfId="1044" builtinId="8" hidden="1"/>
    <cellStyle name="Lien hypertexte" xfId="104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79" builtinId="9" hidden="1"/>
    <cellStyle name="Lien hypertexte visité" xfId="381" builtinId="9" hidden="1"/>
    <cellStyle name="Lien hypertexte visité" xfId="383" builtinId="9" hidden="1"/>
    <cellStyle name="Lien hypertexte visité" xfId="385" builtinId="9" hidden="1"/>
    <cellStyle name="Lien hypertexte visité" xfId="387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Lien hypertexte visité" xfId="589" builtinId="9" hidden="1"/>
    <cellStyle name="Lien hypertexte visité" xfId="591" builtinId="9" hidden="1"/>
    <cellStyle name="Lien hypertexte visité" xfId="593" builtinId="9" hidden="1"/>
    <cellStyle name="Lien hypertexte visité" xfId="595" builtinId="9" hidden="1"/>
    <cellStyle name="Lien hypertexte visité" xfId="597" builtinId="9" hidden="1"/>
    <cellStyle name="Lien hypertexte visité" xfId="599" builtinId="9" hidden="1"/>
    <cellStyle name="Lien hypertexte visité" xfId="601" builtinId="9" hidden="1"/>
    <cellStyle name="Lien hypertexte visité" xfId="603" builtinId="9" hidden="1"/>
    <cellStyle name="Lien hypertexte visité" xfId="605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13" builtinId="9" hidden="1"/>
    <cellStyle name="Lien hypertexte visité" xfId="615" builtinId="9" hidden="1"/>
    <cellStyle name="Lien hypertexte visité" xfId="617" builtinId="9" hidden="1"/>
    <cellStyle name="Lien hypertexte visité" xfId="619" builtinId="9" hidden="1"/>
    <cellStyle name="Lien hypertexte visité" xfId="621" builtinId="9" hidden="1"/>
    <cellStyle name="Lien hypertexte visité" xfId="623" builtinId="9" hidden="1"/>
    <cellStyle name="Lien hypertexte visité" xfId="625" builtinId="9" hidden="1"/>
    <cellStyle name="Lien hypertexte visité" xfId="627" builtinId="9" hidden="1"/>
    <cellStyle name="Lien hypertexte visité" xfId="629" builtinId="9" hidden="1"/>
    <cellStyle name="Lien hypertexte visité" xfId="631" builtinId="9" hidden="1"/>
    <cellStyle name="Lien hypertexte visité" xfId="633" builtinId="9" hidden="1"/>
    <cellStyle name="Lien hypertexte visité" xfId="635" builtinId="9" hidden="1"/>
    <cellStyle name="Lien hypertexte visité" xfId="637" builtinId="9" hidden="1"/>
    <cellStyle name="Lien hypertexte visité" xfId="639" builtinId="9" hidden="1"/>
    <cellStyle name="Lien hypertexte visité" xfId="641" builtinId="9" hidden="1"/>
    <cellStyle name="Lien hypertexte visité" xfId="643" builtinId="9" hidden="1"/>
    <cellStyle name="Lien hypertexte visité" xfId="645" builtinId="9" hidden="1"/>
    <cellStyle name="Lien hypertexte visité" xfId="647" builtinId="9" hidden="1"/>
    <cellStyle name="Lien hypertexte visité" xfId="649" builtinId="9" hidden="1"/>
    <cellStyle name="Lien hypertexte visité" xfId="651" builtinId="9" hidden="1"/>
    <cellStyle name="Lien hypertexte visité" xfId="653" builtinId="9" hidden="1"/>
    <cellStyle name="Lien hypertexte visité" xfId="655" builtinId="9" hidden="1"/>
    <cellStyle name="Lien hypertexte visité" xfId="657" builtinId="9" hidden="1"/>
    <cellStyle name="Lien hypertexte visité" xfId="659" builtinId="9" hidden="1"/>
    <cellStyle name="Lien hypertexte visité" xfId="661" builtinId="9" hidden="1"/>
    <cellStyle name="Lien hypertexte visité" xfId="663" builtinId="9" hidden="1"/>
    <cellStyle name="Lien hypertexte visité" xfId="665" builtinId="9" hidden="1"/>
    <cellStyle name="Lien hypertexte visité" xfId="667" builtinId="9" hidden="1"/>
    <cellStyle name="Lien hypertexte visité" xfId="669" builtinId="9" hidden="1"/>
    <cellStyle name="Lien hypertexte visité" xfId="671" builtinId="9" hidden="1"/>
    <cellStyle name="Lien hypertexte visité" xfId="673" builtinId="9" hidden="1"/>
    <cellStyle name="Lien hypertexte visité" xfId="675" builtinId="9" hidden="1"/>
    <cellStyle name="Lien hypertexte visité" xfId="677" builtinId="9" hidden="1"/>
    <cellStyle name="Lien hypertexte visité" xfId="679" builtinId="9" hidden="1"/>
    <cellStyle name="Lien hypertexte visité" xfId="681" builtinId="9" hidden="1"/>
    <cellStyle name="Lien hypertexte visité" xfId="683" builtinId="9" hidden="1"/>
    <cellStyle name="Lien hypertexte visité" xfId="685" builtinId="9" hidden="1"/>
    <cellStyle name="Lien hypertexte visité" xfId="687" builtinId="9" hidden="1"/>
    <cellStyle name="Lien hypertexte visité" xfId="689" builtinId="9" hidden="1"/>
    <cellStyle name="Lien hypertexte visité" xfId="691" builtinId="9" hidden="1"/>
    <cellStyle name="Lien hypertexte visité" xfId="693" builtinId="9" hidden="1"/>
    <cellStyle name="Lien hypertexte visité" xfId="695" builtinId="9" hidden="1"/>
    <cellStyle name="Lien hypertexte visité" xfId="697" builtinId="9" hidden="1"/>
    <cellStyle name="Lien hypertexte visité" xfId="699" builtinId="9" hidden="1"/>
    <cellStyle name="Lien hypertexte visité" xfId="701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09" builtinId="9" hidden="1"/>
    <cellStyle name="Lien hypertexte visité" xfId="711" builtinId="9" hidden="1"/>
    <cellStyle name="Lien hypertexte visité" xfId="713" builtinId="9" hidden="1"/>
    <cellStyle name="Lien hypertexte visité" xfId="715" builtinId="9" hidden="1"/>
    <cellStyle name="Lien hypertexte visité" xfId="717" builtinId="9" hidden="1"/>
    <cellStyle name="Lien hypertexte visité" xfId="719" builtinId="9" hidden="1"/>
    <cellStyle name="Lien hypertexte visité" xfId="721" builtinId="9" hidden="1"/>
    <cellStyle name="Lien hypertexte visité" xfId="723" builtinId="9" hidden="1"/>
    <cellStyle name="Lien hypertexte visité" xfId="725" builtinId="9" hidden="1"/>
    <cellStyle name="Lien hypertexte visité" xfId="727" builtinId="9" hidden="1"/>
    <cellStyle name="Lien hypertexte visité" xfId="729" builtinId="9" hidden="1"/>
    <cellStyle name="Lien hypertexte visité" xfId="731" builtinId="9" hidden="1"/>
    <cellStyle name="Lien hypertexte visité" xfId="733" builtinId="9" hidden="1"/>
    <cellStyle name="Lien hypertexte visité" xfId="735" builtinId="9" hidden="1"/>
    <cellStyle name="Lien hypertexte visité" xfId="737" builtinId="9" hidden="1"/>
    <cellStyle name="Lien hypertexte visité" xfId="739" builtinId="9" hidden="1"/>
    <cellStyle name="Lien hypertexte visité" xfId="741" builtinId="9" hidden="1"/>
    <cellStyle name="Lien hypertexte visité" xfId="743" builtinId="9" hidden="1"/>
    <cellStyle name="Lien hypertexte visité" xfId="745" builtinId="9" hidden="1"/>
    <cellStyle name="Lien hypertexte visité" xfId="747" builtinId="9" hidden="1"/>
    <cellStyle name="Lien hypertexte visité" xfId="749" builtinId="9" hidden="1"/>
    <cellStyle name="Lien hypertexte visité" xfId="751" builtinId="9" hidden="1"/>
    <cellStyle name="Lien hypertexte visité" xfId="753" builtinId="9" hidden="1"/>
    <cellStyle name="Lien hypertexte visité" xfId="755" builtinId="9" hidden="1"/>
    <cellStyle name="Lien hypertexte visité" xfId="757" builtinId="9" hidden="1"/>
    <cellStyle name="Lien hypertexte visité" xfId="759" builtinId="9" hidden="1"/>
    <cellStyle name="Lien hypertexte visité" xfId="761" builtinId="9" hidden="1"/>
    <cellStyle name="Lien hypertexte visité" xfId="763" builtinId="9" hidden="1"/>
    <cellStyle name="Lien hypertexte visité" xfId="765" builtinId="9" hidden="1"/>
    <cellStyle name="Lien hypertexte visité" xfId="767" builtinId="9" hidden="1"/>
    <cellStyle name="Lien hypertexte visité" xfId="769" builtinId="9" hidden="1"/>
    <cellStyle name="Lien hypertexte visité" xfId="771" builtinId="9" hidden="1"/>
    <cellStyle name="Lien hypertexte visité" xfId="773" builtinId="9" hidden="1"/>
    <cellStyle name="Lien hypertexte visité" xfId="775" builtinId="9" hidden="1"/>
    <cellStyle name="Lien hypertexte visité" xfId="777" builtinId="9" hidden="1"/>
    <cellStyle name="Lien hypertexte visité" xfId="779" builtinId="9" hidden="1"/>
    <cellStyle name="Lien hypertexte visité" xfId="781" builtinId="9" hidden="1"/>
    <cellStyle name="Lien hypertexte visité" xfId="783" builtinId="9" hidden="1"/>
    <cellStyle name="Lien hypertexte visité" xfId="785" builtinId="9" hidden="1"/>
    <cellStyle name="Lien hypertexte visité" xfId="787" builtinId="9" hidden="1"/>
    <cellStyle name="Lien hypertexte visité" xfId="789" builtinId="9" hidden="1"/>
    <cellStyle name="Lien hypertexte visité" xfId="791" builtinId="9" hidden="1"/>
    <cellStyle name="Lien hypertexte visité" xfId="793" builtinId="9" hidden="1"/>
    <cellStyle name="Lien hypertexte visité" xfId="795" builtinId="9" hidden="1"/>
    <cellStyle name="Lien hypertexte visité" xfId="797" builtinId="9" hidden="1"/>
    <cellStyle name="Lien hypertexte visité" xfId="799" builtinId="9" hidden="1"/>
    <cellStyle name="Lien hypertexte visité" xfId="801" builtinId="9" hidden="1"/>
    <cellStyle name="Lien hypertexte visité" xfId="803" builtinId="9" hidden="1"/>
    <cellStyle name="Lien hypertexte visité" xfId="805" builtinId="9" hidden="1"/>
    <cellStyle name="Lien hypertexte visité" xfId="807" builtinId="9" hidden="1"/>
    <cellStyle name="Lien hypertexte visité" xfId="809" builtinId="9" hidden="1"/>
    <cellStyle name="Lien hypertexte visité" xfId="811" builtinId="9" hidden="1"/>
    <cellStyle name="Lien hypertexte visité" xfId="813" builtinId="9" hidden="1"/>
    <cellStyle name="Lien hypertexte visité" xfId="815" builtinId="9" hidden="1"/>
    <cellStyle name="Lien hypertexte visité" xfId="817" builtinId="9" hidden="1"/>
    <cellStyle name="Lien hypertexte visité" xfId="819" builtinId="9" hidden="1"/>
    <cellStyle name="Lien hypertexte visité" xfId="821" builtinId="9" hidden="1"/>
    <cellStyle name="Lien hypertexte visité" xfId="823" builtinId="9" hidden="1"/>
    <cellStyle name="Lien hypertexte visité" xfId="825" builtinId="9" hidden="1"/>
    <cellStyle name="Lien hypertexte visité" xfId="827" builtinId="9" hidden="1"/>
    <cellStyle name="Lien hypertexte visité" xfId="829" builtinId="9" hidden="1"/>
    <cellStyle name="Lien hypertexte visité" xfId="831" builtinId="9" hidden="1"/>
    <cellStyle name="Lien hypertexte visité" xfId="833" builtinId="9" hidden="1"/>
    <cellStyle name="Lien hypertexte visité" xfId="835" builtinId="9" hidden="1"/>
    <cellStyle name="Lien hypertexte visité" xfId="837" builtinId="9" hidden="1"/>
    <cellStyle name="Lien hypertexte visité" xfId="839" builtinId="9" hidden="1"/>
    <cellStyle name="Lien hypertexte visité" xfId="841" builtinId="9" hidden="1"/>
    <cellStyle name="Lien hypertexte visité" xfId="843" builtinId="9" hidden="1"/>
    <cellStyle name="Lien hypertexte visité" xfId="845" builtinId="9" hidden="1"/>
    <cellStyle name="Lien hypertexte visité" xfId="847" builtinId="9" hidden="1"/>
    <cellStyle name="Lien hypertexte visité" xfId="849" builtinId="9" hidden="1"/>
    <cellStyle name="Lien hypertexte visité" xfId="851" builtinId="9" hidden="1"/>
    <cellStyle name="Lien hypertexte visité" xfId="853" builtinId="9" hidden="1"/>
    <cellStyle name="Lien hypertexte visité" xfId="855" builtinId="9" hidden="1"/>
    <cellStyle name="Lien hypertexte visité" xfId="857" builtinId="9" hidden="1"/>
    <cellStyle name="Lien hypertexte visité" xfId="859" builtinId="9" hidden="1"/>
    <cellStyle name="Lien hypertexte visité" xfId="861" builtinId="9" hidden="1"/>
    <cellStyle name="Lien hypertexte visité" xfId="863" builtinId="9" hidden="1"/>
    <cellStyle name="Lien hypertexte visité" xfId="865" builtinId="9" hidden="1"/>
    <cellStyle name="Lien hypertexte visité" xfId="867" builtinId="9" hidden="1"/>
    <cellStyle name="Lien hypertexte visité" xfId="869" builtinId="9" hidden="1"/>
    <cellStyle name="Lien hypertexte visité" xfId="871" builtinId="9" hidden="1"/>
    <cellStyle name="Lien hypertexte visité" xfId="873" builtinId="9" hidden="1"/>
    <cellStyle name="Lien hypertexte visité" xfId="875" builtinId="9" hidden="1"/>
    <cellStyle name="Lien hypertexte visité" xfId="877" builtinId="9" hidden="1"/>
    <cellStyle name="Lien hypertexte visité" xfId="879" builtinId="9" hidden="1"/>
    <cellStyle name="Lien hypertexte visité" xfId="881" builtinId="9" hidden="1"/>
    <cellStyle name="Lien hypertexte visité" xfId="883" builtinId="9" hidden="1"/>
    <cellStyle name="Lien hypertexte visité" xfId="885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93" builtinId="9" hidden="1"/>
    <cellStyle name="Lien hypertexte visité" xfId="895" builtinId="9" hidden="1"/>
    <cellStyle name="Lien hypertexte visité" xfId="897" builtinId="9" hidden="1"/>
    <cellStyle name="Lien hypertexte visité" xfId="899" builtinId="9" hidden="1"/>
    <cellStyle name="Lien hypertexte visité" xfId="901" builtinId="9" hidden="1"/>
    <cellStyle name="Lien hypertexte visité" xfId="903" builtinId="9" hidden="1"/>
    <cellStyle name="Lien hypertexte visité" xfId="905" builtinId="9" hidden="1"/>
    <cellStyle name="Lien hypertexte visité" xfId="907" builtinId="9" hidden="1"/>
    <cellStyle name="Lien hypertexte visité" xfId="909" builtinId="9" hidden="1"/>
    <cellStyle name="Lien hypertexte visité" xfId="911" builtinId="9" hidden="1"/>
    <cellStyle name="Lien hypertexte visité" xfId="913" builtinId="9" hidden="1"/>
    <cellStyle name="Lien hypertexte visité" xfId="915" builtinId="9" hidden="1"/>
    <cellStyle name="Lien hypertexte visité" xfId="917" builtinId="9" hidden="1"/>
    <cellStyle name="Lien hypertexte visité" xfId="919" builtinId="9" hidden="1"/>
    <cellStyle name="Lien hypertexte visité" xfId="921" builtinId="9" hidden="1"/>
    <cellStyle name="Lien hypertexte visité" xfId="923" builtinId="9" hidden="1"/>
    <cellStyle name="Lien hypertexte visité" xfId="925" builtinId="9" hidden="1"/>
    <cellStyle name="Lien hypertexte visité" xfId="927" builtinId="9" hidden="1"/>
    <cellStyle name="Lien hypertexte visité" xfId="929" builtinId="9" hidden="1"/>
    <cellStyle name="Lien hypertexte visité" xfId="931" builtinId="9" hidden="1"/>
    <cellStyle name="Lien hypertexte visité" xfId="933" builtinId="9" hidden="1"/>
    <cellStyle name="Lien hypertexte visité" xfId="935" builtinId="9" hidden="1"/>
    <cellStyle name="Lien hypertexte visité" xfId="937" builtinId="9" hidden="1"/>
    <cellStyle name="Lien hypertexte visité" xfId="939" builtinId="9" hidden="1"/>
    <cellStyle name="Lien hypertexte visité" xfId="941" builtinId="9" hidden="1"/>
    <cellStyle name="Lien hypertexte visité" xfId="943" builtinId="9" hidden="1"/>
    <cellStyle name="Lien hypertexte visité" xfId="945" builtinId="9" hidden="1"/>
    <cellStyle name="Lien hypertexte visité" xfId="947" builtinId="9" hidden="1"/>
    <cellStyle name="Lien hypertexte visité" xfId="949" builtinId="9" hidden="1"/>
    <cellStyle name="Lien hypertexte visité" xfId="951" builtinId="9" hidden="1"/>
    <cellStyle name="Lien hypertexte visité" xfId="953" builtinId="9" hidden="1"/>
    <cellStyle name="Lien hypertexte visité" xfId="955" builtinId="9" hidden="1"/>
    <cellStyle name="Lien hypertexte visité" xfId="957" builtinId="9" hidden="1"/>
    <cellStyle name="Lien hypertexte visité" xfId="959" builtinId="9" hidden="1"/>
    <cellStyle name="Lien hypertexte visité" xfId="961" builtinId="9" hidden="1"/>
    <cellStyle name="Lien hypertexte visité" xfId="963" builtinId="9" hidden="1"/>
    <cellStyle name="Lien hypertexte visité" xfId="965" builtinId="9" hidden="1"/>
    <cellStyle name="Lien hypertexte visité" xfId="967" builtinId="9" hidden="1"/>
    <cellStyle name="Lien hypertexte visité" xfId="969" builtinId="9" hidden="1"/>
    <cellStyle name="Lien hypertexte visité" xfId="971" builtinId="9" hidden="1"/>
    <cellStyle name="Lien hypertexte visité" xfId="973" builtinId="9" hidden="1"/>
    <cellStyle name="Lien hypertexte visité" xfId="975" builtinId="9" hidden="1"/>
    <cellStyle name="Lien hypertexte visité" xfId="977" builtinId="9" hidden="1"/>
    <cellStyle name="Lien hypertexte visité" xfId="979" builtinId="9" hidden="1"/>
    <cellStyle name="Lien hypertexte visité" xfId="981" builtinId="9" hidden="1"/>
    <cellStyle name="Lien hypertexte visité" xfId="983" builtinId="9" hidden="1"/>
    <cellStyle name="Lien hypertexte visité" xfId="985" builtinId="9" hidden="1"/>
    <cellStyle name="Lien hypertexte visité" xfId="987" builtinId="9" hidden="1"/>
    <cellStyle name="Lien hypertexte visité" xfId="989" builtinId="9" hidden="1"/>
    <cellStyle name="Lien hypertexte visité" xfId="991" builtinId="9" hidden="1"/>
    <cellStyle name="Lien hypertexte visité" xfId="993" builtinId="9" hidden="1"/>
    <cellStyle name="Lien hypertexte visité" xfId="995" builtinId="9" hidden="1"/>
    <cellStyle name="Lien hypertexte visité" xfId="997" builtinId="9" hidden="1"/>
    <cellStyle name="Lien hypertexte visité" xfId="999" builtinId="9" hidden="1"/>
    <cellStyle name="Lien hypertexte visité" xfId="1001" builtinId="9" hidden="1"/>
    <cellStyle name="Lien hypertexte visité" xfId="1003" builtinId="9" hidden="1"/>
    <cellStyle name="Lien hypertexte visité" xfId="1005" builtinId="9" hidden="1"/>
    <cellStyle name="Lien hypertexte visité" xfId="1007" builtinId="9" hidden="1"/>
    <cellStyle name="Lien hypertexte visité" xfId="1009" builtinId="9" hidden="1"/>
    <cellStyle name="Lien hypertexte visité" xfId="1011" builtinId="9" hidden="1"/>
    <cellStyle name="Lien hypertexte visité" xfId="1013" builtinId="9" hidden="1"/>
    <cellStyle name="Lien hypertexte visité" xfId="1015" builtinId="9" hidden="1"/>
    <cellStyle name="Lien hypertexte visité" xfId="1017" builtinId="9" hidden="1"/>
    <cellStyle name="Lien hypertexte visité" xfId="1019" builtinId="9" hidden="1"/>
    <cellStyle name="Lien hypertexte visité" xfId="1021" builtinId="9" hidden="1"/>
    <cellStyle name="Lien hypertexte visité" xfId="1023" builtinId="9" hidden="1"/>
    <cellStyle name="Lien hypertexte visité" xfId="1025" builtinId="9" hidden="1"/>
    <cellStyle name="Lien hypertexte visité" xfId="1027" builtinId="9" hidden="1"/>
    <cellStyle name="Lien hypertexte visité" xfId="1029" builtinId="9" hidden="1"/>
    <cellStyle name="Lien hypertexte visité" xfId="1031" builtinId="9" hidden="1"/>
    <cellStyle name="Lien hypertexte visité" xfId="1033" builtinId="9" hidden="1"/>
    <cellStyle name="Lien hypertexte visité" xfId="1035" builtinId="9" hidden="1"/>
    <cellStyle name="Lien hypertexte visité" xfId="1037" builtinId="9" hidden="1"/>
    <cellStyle name="Lien hypertexte visité" xfId="1039" builtinId="9" hidden="1"/>
    <cellStyle name="Lien hypertexte visité" xfId="1041" builtinId="9" hidden="1"/>
    <cellStyle name="Lien hypertexte visité" xfId="1043" builtinId="9" hidden="1"/>
    <cellStyle name="Lien hypertexte visité" xfId="1045" builtinId="9" hidden="1"/>
    <cellStyle name="Lien hypertexte visité" xfId="1047" builtinId="9" hidden="1"/>
    <cellStyle name="Milliers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DDDDDD"/>
      <rgbColor rgb="004600A5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B2B2B2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6</xdr:row>
      <xdr:rowOff>59266</xdr:rowOff>
    </xdr:from>
    <xdr:to>
      <xdr:col>4</xdr:col>
      <xdr:colOff>330199</xdr:colOff>
      <xdr:row>9</xdr:row>
      <xdr:rowOff>194733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H="1" flipV="1">
          <a:off x="431800" y="1109133"/>
          <a:ext cx="1100666" cy="7366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50"/>
  <sheetViews>
    <sheetView showGridLines="0" tabSelected="1" zoomScale="200" zoomScaleNormal="200" zoomScalePageLayoutView="200" workbookViewId="0">
      <selection activeCell="X10" sqref="X10"/>
    </sheetView>
  </sheetViews>
  <sheetFormatPr baseColWidth="10" defaultColWidth="11.6640625" defaultRowHeight="15.5" customHeight="1" x14ac:dyDescent="0"/>
  <cols>
    <col min="1" max="1" width="7.83203125" style="104" customWidth="1"/>
    <col min="2" max="2" width="1.33203125" style="101" customWidth="1"/>
    <col min="3" max="3" width="12.6640625" style="101" customWidth="1"/>
    <col min="4" max="4" width="3.33203125" style="101" customWidth="1"/>
    <col min="5" max="5" width="12.83203125" style="101" hidden="1" customWidth="1"/>
    <col min="6" max="6" width="2" style="101" hidden="1" customWidth="1"/>
    <col min="7" max="7" width="1.5" style="101" customWidth="1"/>
    <col min="8" max="8" width="10.5" style="101" customWidth="1"/>
    <col min="9" max="9" width="3.1640625" style="103" customWidth="1"/>
    <col min="10" max="10" width="5.33203125" style="101" hidden="1" customWidth="1"/>
    <col min="11" max="11" width="4.5" style="101" hidden="1" customWidth="1"/>
    <col min="12" max="12" width="1.5" style="101" customWidth="1"/>
    <col min="13" max="13" width="11.5" style="101" customWidth="1"/>
    <col min="14" max="14" width="3" style="101" customWidth="1"/>
    <col min="15" max="15" width="5.33203125" style="101" hidden="1" customWidth="1"/>
    <col min="16" max="16" width="4.5" style="101" hidden="1" customWidth="1"/>
    <col min="17" max="17" width="1.5" style="101" customWidth="1"/>
    <col min="18" max="18" width="11.5" style="101" customWidth="1"/>
    <col min="19" max="19" width="3.1640625" style="101" customWidth="1"/>
    <col min="20" max="20" width="5.33203125" style="101" hidden="1" customWidth="1"/>
    <col min="21" max="21" width="4.5" style="101" hidden="1" customWidth="1"/>
    <col min="22" max="22" width="1.6640625" style="101" customWidth="1"/>
    <col min="23" max="23" width="12.33203125" style="104" customWidth="1"/>
    <col min="24" max="24" width="3" style="104" customWidth="1"/>
    <col min="25" max="25" width="5.33203125" style="104" hidden="1" customWidth="1"/>
    <col min="26" max="26" width="4.5" style="104" hidden="1" customWidth="1"/>
    <col min="27" max="27" width="2" style="97" customWidth="1"/>
    <col min="28" max="28" width="5" style="96" customWidth="1"/>
    <col min="29" max="29" width="5" style="97" customWidth="1"/>
    <col min="30" max="30" width="5" style="98" customWidth="1"/>
    <col min="31" max="38" width="7.5" style="97" customWidth="1"/>
    <col min="39" max="92" width="11.6640625" style="97"/>
    <col min="93" max="16384" width="11.6640625" style="99"/>
  </cols>
  <sheetData>
    <row r="1" spans="1:38" ht="39" customHeight="1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</row>
    <row r="3" spans="1:38" ht="15.5" customHeight="1">
      <c r="A3" s="100">
        <v>1</v>
      </c>
      <c r="C3" s="102" t="s">
        <v>143</v>
      </c>
    </row>
    <row r="4" spans="1:38" ht="15.5" customHeight="1">
      <c r="A4" s="105"/>
      <c r="C4" s="106" t="s">
        <v>144</v>
      </c>
    </row>
    <row r="5" spans="1:38" s="97" customFormat="1" ht="15.5" customHeight="1">
      <c r="A5" s="10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4"/>
      <c r="X5" s="104"/>
      <c r="Y5" s="107"/>
      <c r="Z5" s="107"/>
      <c r="AA5" s="96"/>
      <c r="AB5" s="96"/>
      <c r="AC5" s="96"/>
      <c r="AD5" s="108"/>
      <c r="AF5" s="109"/>
      <c r="AI5" s="109"/>
      <c r="AL5" s="109"/>
    </row>
    <row r="6" spans="1:38" s="97" customFormat="1" ht="33">
      <c r="A6" s="105"/>
      <c r="B6" s="101"/>
      <c r="C6" s="110" t="s">
        <v>2</v>
      </c>
      <c r="D6" s="110"/>
      <c r="E6" s="110"/>
      <c r="F6" s="110"/>
      <c r="G6" s="110"/>
      <c r="H6" s="111" t="s">
        <v>136</v>
      </c>
      <c r="I6" s="111"/>
      <c r="J6" s="111"/>
      <c r="K6" s="111"/>
      <c r="L6" s="111"/>
      <c r="M6" s="112" t="s">
        <v>126</v>
      </c>
      <c r="N6" s="112"/>
      <c r="O6" s="112"/>
      <c r="P6" s="112"/>
      <c r="Q6" s="112"/>
      <c r="R6" s="111" t="s">
        <v>125</v>
      </c>
      <c r="S6" s="113"/>
      <c r="T6" s="114"/>
      <c r="U6" s="115"/>
      <c r="V6" s="115"/>
      <c r="W6" s="116" t="s">
        <v>135</v>
      </c>
      <c r="X6" s="116"/>
      <c r="Y6" s="117"/>
      <c r="Z6" s="118"/>
      <c r="AA6" s="119"/>
      <c r="AF6" s="109"/>
      <c r="AI6" s="109"/>
      <c r="AL6" s="109"/>
    </row>
    <row r="7" spans="1:38" s="97" customFormat="1" ht="15.5" customHeight="1">
      <c r="A7" s="104"/>
      <c r="B7" s="101"/>
      <c r="C7" s="120" t="s">
        <v>133</v>
      </c>
      <c r="D7" s="94"/>
      <c r="E7" s="121">
        <v>0.05</v>
      </c>
      <c r="F7" s="122">
        <f>D7*E7</f>
        <v>0</v>
      </c>
      <c r="G7" s="122"/>
      <c r="H7" s="123" t="s">
        <v>128</v>
      </c>
      <c r="I7" s="94"/>
      <c r="J7" s="114">
        <v>0.02</v>
      </c>
      <c r="K7" s="124">
        <f>I7*J7</f>
        <v>0</v>
      </c>
      <c r="L7" s="124"/>
      <c r="M7" s="120" t="s">
        <v>128</v>
      </c>
      <c r="N7" s="94"/>
      <c r="O7" s="121">
        <v>0.02</v>
      </c>
      <c r="P7" s="122">
        <f>N7*O7</f>
        <v>0</v>
      </c>
      <c r="Q7" s="122"/>
      <c r="R7" s="123" t="s">
        <v>128</v>
      </c>
      <c r="S7" s="94"/>
      <c r="T7" s="114">
        <v>0.01</v>
      </c>
      <c r="U7" s="124">
        <f>S7*T7</f>
        <v>0</v>
      </c>
      <c r="V7" s="124"/>
      <c r="W7" s="120" t="s">
        <v>128</v>
      </c>
      <c r="X7" s="94"/>
      <c r="Y7" s="117">
        <v>0.01</v>
      </c>
      <c r="Z7" s="125">
        <f>X7*Y7</f>
        <v>0</v>
      </c>
      <c r="AA7" s="119"/>
      <c r="AF7" s="109"/>
      <c r="AI7" s="109"/>
      <c r="AL7" s="109"/>
    </row>
    <row r="8" spans="1:38" s="97" customFormat="1" ht="15.5" customHeight="1">
      <c r="A8" s="104"/>
      <c r="B8" s="101"/>
      <c r="C8" s="126" t="s">
        <v>141</v>
      </c>
      <c r="D8" s="94"/>
      <c r="E8" s="121">
        <v>0.04</v>
      </c>
      <c r="F8" s="122">
        <f t="shared" ref="F8:F12" si="0">D8*E8</f>
        <v>0</v>
      </c>
      <c r="G8" s="122"/>
      <c r="H8" s="123" t="s">
        <v>127</v>
      </c>
      <c r="I8" s="94"/>
      <c r="J8" s="114">
        <v>1.6E-2</v>
      </c>
      <c r="K8" s="124">
        <f t="shared" ref="K8:K12" si="1">I8*J8</f>
        <v>0</v>
      </c>
      <c r="L8" s="124"/>
      <c r="M8" s="120" t="s">
        <v>127</v>
      </c>
      <c r="N8" s="94"/>
      <c r="O8" s="121">
        <v>1.6E-2</v>
      </c>
      <c r="P8" s="122">
        <f t="shared" ref="P8:P12" si="2">N8*O8</f>
        <v>0</v>
      </c>
      <c r="Q8" s="122"/>
      <c r="R8" s="123" t="s">
        <v>127</v>
      </c>
      <c r="S8" s="94"/>
      <c r="T8" s="114">
        <v>8.0000000000000002E-3</v>
      </c>
      <c r="U8" s="124">
        <f t="shared" ref="U8:U12" si="3">S8*T8</f>
        <v>0</v>
      </c>
      <c r="V8" s="124"/>
      <c r="W8" s="120" t="s">
        <v>127</v>
      </c>
      <c r="X8" s="94"/>
      <c r="Y8" s="117">
        <v>8.0000000000000002E-3</v>
      </c>
      <c r="Z8" s="125">
        <f t="shared" ref="Z8:Z12" si="4">X8*Y8</f>
        <v>0</v>
      </c>
      <c r="AA8" s="119"/>
      <c r="AF8" s="109"/>
      <c r="AI8" s="109"/>
      <c r="AL8" s="109"/>
    </row>
    <row r="9" spans="1:38" s="97" customFormat="1" ht="15.5" customHeight="1">
      <c r="A9" s="104"/>
      <c r="B9" s="101"/>
      <c r="C9" s="126" t="s">
        <v>142</v>
      </c>
      <c r="D9" s="94"/>
      <c r="E9" s="121">
        <v>0.03</v>
      </c>
      <c r="F9" s="122">
        <f t="shared" si="0"/>
        <v>0</v>
      </c>
      <c r="G9" s="122"/>
      <c r="H9" s="123" t="s">
        <v>132</v>
      </c>
      <c r="I9" s="94"/>
      <c r="J9" s="114">
        <v>1.2E-2</v>
      </c>
      <c r="K9" s="124">
        <f t="shared" si="1"/>
        <v>0</v>
      </c>
      <c r="L9" s="124"/>
      <c r="M9" s="120" t="s">
        <v>132</v>
      </c>
      <c r="N9" s="94" t="s">
        <v>147</v>
      </c>
      <c r="O9" s="121">
        <v>1.2E-2</v>
      </c>
      <c r="P9" s="122">
        <f t="shared" si="2"/>
        <v>1.2E-2</v>
      </c>
      <c r="Q9" s="122"/>
      <c r="R9" s="123" t="s">
        <v>132</v>
      </c>
      <c r="S9" s="94"/>
      <c r="T9" s="114">
        <v>6.0000000000000001E-3</v>
      </c>
      <c r="U9" s="124">
        <f t="shared" si="3"/>
        <v>0</v>
      </c>
      <c r="V9" s="124"/>
      <c r="W9" s="120" t="s">
        <v>132</v>
      </c>
      <c r="X9" s="94" t="s">
        <v>147</v>
      </c>
      <c r="Y9" s="117">
        <v>6.0000000000000001E-3</v>
      </c>
      <c r="Z9" s="125">
        <f t="shared" si="4"/>
        <v>6.0000000000000001E-3</v>
      </c>
      <c r="AA9" s="119"/>
      <c r="AF9" s="109"/>
      <c r="AI9" s="109"/>
      <c r="AL9" s="109"/>
    </row>
    <row r="10" spans="1:38" s="97" customFormat="1" ht="15.5" customHeight="1">
      <c r="A10" s="104"/>
      <c r="B10" s="101"/>
      <c r="C10" s="126" t="s">
        <v>140</v>
      </c>
      <c r="D10" s="94"/>
      <c r="E10" s="121">
        <v>0.02</v>
      </c>
      <c r="F10" s="122">
        <f t="shared" si="0"/>
        <v>0</v>
      </c>
      <c r="G10" s="122"/>
      <c r="H10" s="123" t="s">
        <v>130</v>
      </c>
      <c r="I10" s="94" t="s">
        <v>147</v>
      </c>
      <c r="J10" s="114">
        <v>8.0000000000000002E-3</v>
      </c>
      <c r="K10" s="124">
        <f t="shared" si="1"/>
        <v>8.0000000000000002E-3</v>
      </c>
      <c r="L10" s="124"/>
      <c r="M10" s="120" t="s">
        <v>130</v>
      </c>
      <c r="N10" s="94"/>
      <c r="O10" s="121">
        <v>8.0000000000000002E-3</v>
      </c>
      <c r="P10" s="122">
        <f t="shared" si="2"/>
        <v>0</v>
      </c>
      <c r="Q10" s="122"/>
      <c r="R10" s="123" t="s">
        <v>130</v>
      </c>
      <c r="S10" s="94"/>
      <c r="T10" s="114">
        <v>4.0000000000000001E-3</v>
      </c>
      <c r="U10" s="124">
        <f t="shared" si="3"/>
        <v>0</v>
      </c>
      <c r="V10" s="124"/>
      <c r="W10" s="120" t="s">
        <v>130</v>
      </c>
      <c r="X10" s="94"/>
      <c r="Y10" s="117">
        <v>4.0000000000000001E-3</v>
      </c>
      <c r="Z10" s="125">
        <f t="shared" si="4"/>
        <v>0</v>
      </c>
      <c r="AA10" s="119"/>
      <c r="AF10" s="109"/>
      <c r="AI10" s="109"/>
      <c r="AL10" s="109"/>
    </row>
    <row r="11" spans="1:38" s="97" customFormat="1" ht="15.5" customHeight="1">
      <c r="A11" s="104"/>
      <c r="B11" s="101"/>
      <c r="C11" s="126" t="s">
        <v>139</v>
      </c>
      <c r="D11" s="95"/>
      <c r="E11" s="121">
        <v>0.01</v>
      </c>
      <c r="F11" s="122">
        <f t="shared" si="0"/>
        <v>0</v>
      </c>
      <c r="G11" s="122"/>
      <c r="H11" s="127" t="s">
        <v>129</v>
      </c>
      <c r="I11" s="95"/>
      <c r="J11" s="114">
        <v>4.0000000000000001E-3</v>
      </c>
      <c r="K11" s="124">
        <f t="shared" si="1"/>
        <v>0</v>
      </c>
      <c r="L11" s="124"/>
      <c r="M11" s="126" t="s">
        <v>129</v>
      </c>
      <c r="N11" s="95"/>
      <c r="O11" s="121">
        <v>4.0000000000000001E-3</v>
      </c>
      <c r="P11" s="122">
        <f t="shared" si="2"/>
        <v>0</v>
      </c>
      <c r="Q11" s="122"/>
      <c r="R11" s="127" t="s">
        <v>129</v>
      </c>
      <c r="S11" s="95">
        <v>1</v>
      </c>
      <c r="T11" s="114">
        <v>2E-3</v>
      </c>
      <c r="U11" s="124">
        <f t="shared" si="3"/>
        <v>2E-3</v>
      </c>
      <c r="V11" s="124"/>
      <c r="W11" s="126" t="s">
        <v>129</v>
      </c>
      <c r="X11" s="95"/>
      <c r="Y11" s="117">
        <v>2E-3</v>
      </c>
      <c r="Z11" s="125">
        <f t="shared" si="4"/>
        <v>0</v>
      </c>
      <c r="AA11" s="119"/>
      <c r="AF11" s="109"/>
      <c r="AI11" s="109"/>
      <c r="AL11" s="109"/>
    </row>
    <row r="12" spans="1:38" s="97" customFormat="1" ht="15.5" customHeight="1">
      <c r="A12" s="104"/>
      <c r="B12" s="101"/>
      <c r="C12" s="126" t="s">
        <v>134</v>
      </c>
      <c r="D12" s="95">
        <v>1</v>
      </c>
      <c r="E12" s="121">
        <v>0</v>
      </c>
      <c r="F12" s="122">
        <f t="shared" si="0"/>
        <v>0</v>
      </c>
      <c r="G12" s="122"/>
      <c r="H12" s="127" t="s">
        <v>131</v>
      </c>
      <c r="I12" s="95"/>
      <c r="J12" s="114">
        <v>0</v>
      </c>
      <c r="K12" s="124">
        <f t="shared" si="1"/>
        <v>0</v>
      </c>
      <c r="L12" s="124"/>
      <c r="M12" s="126" t="s">
        <v>131</v>
      </c>
      <c r="N12" s="95"/>
      <c r="O12" s="121">
        <v>0</v>
      </c>
      <c r="P12" s="122">
        <f t="shared" si="2"/>
        <v>0</v>
      </c>
      <c r="Q12" s="122"/>
      <c r="R12" s="127" t="s">
        <v>131</v>
      </c>
      <c r="S12" s="95"/>
      <c r="T12" s="114">
        <v>0</v>
      </c>
      <c r="U12" s="124">
        <f t="shared" si="3"/>
        <v>0</v>
      </c>
      <c r="V12" s="124"/>
      <c r="W12" s="126" t="s">
        <v>131</v>
      </c>
      <c r="X12" s="95"/>
      <c r="Y12" s="117">
        <v>0</v>
      </c>
      <c r="Z12" s="125">
        <f t="shared" si="4"/>
        <v>0</v>
      </c>
      <c r="AA12" s="119"/>
      <c r="AF12" s="109"/>
      <c r="AI12" s="109"/>
      <c r="AL12" s="109"/>
    </row>
    <row r="13" spans="1:38" s="97" customFormat="1" ht="8" customHeight="1">
      <c r="A13" s="104"/>
      <c r="B13" s="101"/>
      <c r="C13" s="128"/>
      <c r="D13" s="129"/>
      <c r="E13" s="117"/>
      <c r="F13" s="130">
        <f>SUM(F7:F11)</f>
        <v>0</v>
      </c>
      <c r="G13" s="130"/>
      <c r="H13" s="131"/>
      <c r="I13" s="132"/>
      <c r="J13" s="133"/>
      <c r="K13" s="134">
        <f>SUM(K7:K11)</f>
        <v>8.0000000000000002E-3</v>
      </c>
      <c r="L13" s="134"/>
      <c r="M13" s="128"/>
      <c r="N13" s="129"/>
      <c r="O13" s="117"/>
      <c r="P13" s="130">
        <f>SUM(P7:P11)</f>
        <v>1.2E-2</v>
      </c>
      <c r="Q13" s="130"/>
      <c r="R13" s="135"/>
      <c r="S13" s="132"/>
      <c r="T13" s="133"/>
      <c r="U13" s="134">
        <f>SUM(U7:U11)</f>
        <v>2E-3</v>
      </c>
      <c r="V13" s="134"/>
      <c r="W13" s="129"/>
      <c r="X13" s="129"/>
      <c r="Y13" s="117"/>
      <c r="Z13" s="130">
        <f>SUM(Z7:Z11)</f>
        <v>6.0000000000000001E-3</v>
      </c>
      <c r="AA13" s="119"/>
      <c r="AF13" s="109"/>
      <c r="AI13" s="109"/>
      <c r="AL13" s="109"/>
    </row>
    <row r="14" spans="1:38" s="97" customFormat="1" ht="15.5" customHeight="1">
      <c r="A14" s="136"/>
      <c r="B14" s="137"/>
      <c r="C14" s="138"/>
      <c r="D14" s="96"/>
      <c r="E14" s="139"/>
      <c r="F14" s="140"/>
      <c r="G14" s="140"/>
      <c r="H14" s="138"/>
      <c r="I14" s="96"/>
      <c r="J14" s="139"/>
      <c r="K14" s="140"/>
      <c r="L14" s="140"/>
      <c r="M14" s="138"/>
      <c r="N14" s="96"/>
      <c r="O14" s="139"/>
      <c r="P14" s="140"/>
      <c r="Q14" s="140"/>
      <c r="R14" s="141"/>
      <c r="S14" s="96"/>
      <c r="T14" s="139"/>
      <c r="U14" s="140"/>
      <c r="V14" s="140"/>
      <c r="W14" s="96"/>
      <c r="X14" s="96"/>
      <c r="Y14" s="139"/>
      <c r="Z14" s="140"/>
      <c r="AF14" s="109"/>
      <c r="AI14" s="109"/>
      <c r="AL14" s="109"/>
    </row>
    <row r="15" spans="1:38" s="97" customFormat="1" ht="25" customHeight="1" thickBot="1">
      <c r="A15" s="104"/>
      <c r="B15" s="101"/>
      <c r="C15" s="142" t="s">
        <v>138</v>
      </c>
      <c r="D15" s="101"/>
      <c r="F15" s="101"/>
      <c r="G15" s="101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7"/>
      <c r="X15" s="107"/>
      <c r="Y15" s="107"/>
      <c r="Z15" s="107"/>
      <c r="AA15" s="96"/>
      <c r="AB15" s="96"/>
      <c r="AC15" s="139"/>
      <c r="AD15" s="143"/>
      <c r="AF15" s="109"/>
      <c r="AI15" s="109"/>
      <c r="AL15" s="109"/>
    </row>
    <row r="16" spans="1:38" s="97" customFormat="1" ht="15.5" customHeight="1" thickBot="1">
      <c r="A16" s="104"/>
      <c r="B16" s="101"/>
      <c r="C16" s="144">
        <f>1.02-SUM(C13:Z13)</f>
        <v>0.99199999999999999</v>
      </c>
      <c r="D16" s="101"/>
      <c r="E16" s="101"/>
      <c r="F16" s="101"/>
      <c r="G16" s="101"/>
      <c r="I16" s="103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4"/>
      <c r="X16" s="104"/>
      <c r="Y16" s="104"/>
      <c r="Z16" s="104"/>
      <c r="AB16" s="96"/>
      <c r="AC16" s="109"/>
      <c r="AD16" s="98"/>
      <c r="AF16" s="109"/>
      <c r="AI16" s="109"/>
      <c r="AL16" s="109"/>
    </row>
    <row r="17" spans="1:38" s="97" customFormat="1" ht="15.5" customHeight="1">
      <c r="D17" s="101"/>
      <c r="E17" s="101"/>
      <c r="F17" s="101"/>
      <c r="G17" s="101"/>
      <c r="I17" s="103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4"/>
      <c r="X17" s="104"/>
      <c r="Y17" s="104"/>
      <c r="Z17" s="104"/>
      <c r="AB17" s="96"/>
      <c r="AC17" s="109"/>
      <c r="AD17" s="98"/>
      <c r="AF17" s="109"/>
      <c r="AI17" s="109"/>
      <c r="AL17" s="109"/>
    </row>
    <row r="18" spans="1:38" s="97" customFormat="1" ht="15.5" customHeight="1">
      <c r="A18" s="100">
        <v>2</v>
      </c>
      <c r="B18" s="101"/>
      <c r="C18" s="102" t="s">
        <v>145</v>
      </c>
      <c r="D18" s="101"/>
      <c r="E18" s="101"/>
      <c r="F18" s="101"/>
      <c r="G18" s="101"/>
      <c r="H18" s="101"/>
      <c r="I18" s="103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4"/>
      <c r="X18" s="104"/>
      <c r="Y18" s="104"/>
      <c r="Z18" s="104"/>
      <c r="AB18" s="96"/>
      <c r="AC18" s="109"/>
      <c r="AD18" s="98"/>
      <c r="AF18" s="109"/>
      <c r="AI18" s="109"/>
      <c r="AL18" s="109"/>
    </row>
    <row r="19" spans="1:38" s="97" customFormat="1" ht="15.5" customHeight="1">
      <c r="D19" s="101"/>
      <c r="E19" s="101"/>
      <c r="F19" s="101"/>
      <c r="G19" s="101"/>
      <c r="H19" s="101"/>
      <c r="I19" s="103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4"/>
      <c r="X19" s="104"/>
      <c r="Y19" s="104"/>
      <c r="Z19" s="104"/>
      <c r="AB19" s="96"/>
      <c r="AC19" s="109"/>
      <c r="AD19" s="98"/>
      <c r="AF19" s="109"/>
      <c r="AI19" s="109"/>
      <c r="AL19" s="109"/>
    </row>
    <row r="20" spans="1:38" s="97" customFormat="1" ht="15.5" customHeight="1">
      <c r="D20" s="101"/>
      <c r="E20" s="101"/>
      <c r="F20" s="101"/>
      <c r="G20" s="101"/>
      <c r="H20" s="101"/>
      <c r="I20" s="103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4"/>
      <c r="X20" s="104"/>
      <c r="Y20" s="104"/>
      <c r="Z20" s="104"/>
      <c r="AB20" s="96"/>
      <c r="AC20" s="109"/>
      <c r="AD20" s="98"/>
      <c r="AF20" s="109"/>
      <c r="AI20" s="109"/>
      <c r="AL20" s="109"/>
    </row>
    <row r="21" spans="1:38" s="97" customFormat="1" ht="15.5" customHeight="1">
      <c r="D21" s="101"/>
      <c r="E21" s="101"/>
      <c r="F21" s="101"/>
      <c r="G21" s="101"/>
      <c r="H21" s="101"/>
      <c r="I21" s="103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4"/>
      <c r="X21" s="104"/>
      <c r="Y21" s="104"/>
      <c r="Z21" s="104"/>
      <c r="AB21" s="96"/>
      <c r="AC21" s="109"/>
      <c r="AD21" s="98"/>
      <c r="AF21" s="109"/>
      <c r="AI21" s="109"/>
      <c r="AL21" s="109"/>
    </row>
    <row r="22" spans="1:38" s="97" customFormat="1" ht="15.5" customHeight="1">
      <c r="D22" s="101"/>
      <c r="E22" s="101"/>
      <c r="F22" s="101"/>
      <c r="G22" s="101"/>
      <c r="H22" s="101"/>
      <c r="I22" s="103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4"/>
      <c r="X22" s="104"/>
      <c r="Y22" s="104"/>
      <c r="Z22" s="104"/>
      <c r="AB22" s="96"/>
      <c r="AC22" s="109"/>
      <c r="AD22" s="98"/>
      <c r="AF22" s="109"/>
      <c r="AI22" s="109"/>
      <c r="AL22" s="109"/>
    </row>
    <row r="23" spans="1:38" s="97" customFormat="1" ht="15.5" customHeight="1">
      <c r="D23" s="101"/>
      <c r="E23" s="101"/>
      <c r="F23" s="101"/>
      <c r="G23" s="101"/>
      <c r="H23" s="101"/>
      <c r="I23" s="103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4"/>
      <c r="X23" s="104"/>
      <c r="Y23" s="104"/>
      <c r="Z23" s="104"/>
      <c r="AB23" s="96"/>
      <c r="AC23" s="109"/>
      <c r="AD23" s="98"/>
      <c r="AF23" s="109"/>
      <c r="AI23" s="109"/>
      <c r="AL23" s="109"/>
    </row>
    <row r="24" spans="1:38" s="97" customFormat="1" ht="15.5" customHeight="1">
      <c r="D24" s="101"/>
      <c r="E24" s="101"/>
      <c r="F24" s="101"/>
      <c r="G24" s="101"/>
      <c r="H24" s="101"/>
      <c r="I24" s="103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4"/>
      <c r="X24" s="104"/>
      <c r="Y24" s="104"/>
      <c r="Z24" s="104"/>
      <c r="AB24" s="96"/>
      <c r="AC24" s="109"/>
      <c r="AD24" s="98"/>
      <c r="AF24" s="109"/>
      <c r="AI24" s="109"/>
      <c r="AL24" s="109"/>
    </row>
    <row r="25" spans="1:38" s="97" customFormat="1" ht="15.5" customHeight="1">
      <c r="D25" s="101"/>
      <c r="E25" s="101"/>
      <c r="F25" s="101"/>
      <c r="G25" s="101"/>
      <c r="H25" s="101"/>
      <c r="I25" s="103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4"/>
      <c r="X25" s="104"/>
      <c r="Y25" s="104"/>
      <c r="Z25" s="104"/>
      <c r="AB25" s="96"/>
      <c r="AC25" s="109"/>
      <c r="AD25" s="98"/>
      <c r="AF25" s="109"/>
      <c r="AI25" s="109"/>
      <c r="AL25" s="109"/>
    </row>
    <row r="26" spans="1:38" s="97" customFormat="1" ht="15.5" customHeight="1">
      <c r="D26" s="101"/>
      <c r="E26" s="101"/>
      <c r="F26" s="101"/>
      <c r="G26" s="101"/>
      <c r="H26" s="101"/>
      <c r="I26" s="103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4"/>
      <c r="X26" s="104"/>
      <c r="Y26" s="104"/>
      <c r="Z26" s="104"/>
      <c r="AB26" s="96"/>
      <c r="AC26" s="109"/>
      <c r="AD26" s="98"/>
      <c r="AF26" s="109"/>
      <c r="AI26" s="109"/>
      <c r="AL26" s="109"/>
    </row>
    <row r="27" spans="1:38" s="97" customFormat="1" ht="15.5" customHeight="1">
      <c r="D27" s="101"/>
      <c r="E27" s="101"/>
      <c r="F27" s="101"/>
      <c r="G27" s="101"/>
      <c r="H27" s="101"/>
      <c r="I27" s="103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4"/>
      <c r="X27" s="104"/>
      <c r="Y27" s="104"/>
      <c r="Z27" s="104"/>
      <c r="AB27" s="96"/>
      <c r="AC27" s="109"/>
      <c r="AD27" s="98"/>
      <c r="AF27" s="109"/>
      <c r="AI27" s="109"/>
      <c r="AL27" s="109"/>
    </row>
    <row r="28" spans="1:38" s="97" customFormat="1" ht="15.5" customHeight="1">
      <c r="A28" s="104"/>
      <c r="B28" s="101"/>
      <c r="C28" s="101"/>
      <c r="D28" s="101"/>
      <c r="E28" s="101"/>
      <c r="F28" s="101"/>
      <c r="G28" s="101"/>
      <c r="H28" s="101"/>
      <c r="I28" s="103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4"/>
      <c r="X28" s="104"/>
      <c r="Y28" s="104"/>
      <c r="Z28" s="104"/>
      <c r="AB28" s="96"/>
      <c r="AC28" s="109"/>
      <c r="AD28" s="98"/>
      <c r="AF28" s="109"/>
      <c r="AI28" s="109"/>
      <c r="AL28" s="109"/>
    </row>
    <row r="29" spans="1:38" s="97" customFormat="1" ht="15.5" customHeight="1">
      <c r="A29" s="104"/>
      <c r="B29" s="101"/>
      <c r="C29" s="101"/>
      <c r="D29" s="101"/>
      <c r="E29" s="101"/>
      <c r="F29" s="101"/>
      <c r="G29" s="101"/>
      <c r="H29" s="101"/>
      <c r="I29" s="103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4"/>
      <c r="X29" s="104"/>
      <c r="Y29" s="104"/>
      <c r="Z29" s="104"/>
      <c r="AB29" s="96"/>
      <c r="AC29" s="109"/>
      <c r="AD29" s="98"/>
      <c r="AF29" s="109"/>
      <c r="AI29" s="109"/>
      <c r="AL29" s="109"/>
    </row>
    <row r="30" spans="1:38" s="97" customFormat="1" ht="15.5" customHeight="1">
      <c r="A30" s="104"/>
      <c r="B30" s="101"/>
      <c r="C30" s="101"/>
      <c r="D30" s="101"/>
      <c r="E30" s="101"/>
      <c r="F30" s="101"/>
      <c r="G30" s="101"/>
      <c r="H30" s="101"/>
      <c r="I30" s="103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4"/>
      <c r="X30" s="104"/>
      <c r="Y30" s="104"/>
      <c r="Z30" s="104"/>
      <c r="AB30" s="96"/>
      <c r="AC30" s="109"/>
      <c r="AD30" s="98"/>
      <c r="AF30" s="109"/>
      <c r="AI30" s="109"/>
      <c r="AL30" s="109"/>
    </row>
    <row r="31" spans="1:38" s="97" customFormat="1" ht="15.5" customHeight="1">
      <c r="A31" s="104"/>
      <c r="B31" s="101"/>
      <c r="C31" s="101"/>
      <c r="D31" s="101"/>
      <c r="E31" s="101"/>
      <c r="F31" s="101"/>
      <c r="G31" s="101"/>
      <c r="H31" s="101"/>
      <c r="I31" s="103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4"/>
      <c r="X31" s="104"/>
      <c r="Y31" s="104"/>
      <c r="Z31" s="104"/>
      <c r="AB31" s="96"/>
      <c r="AC31" s="109"/>
      <c r="AD31" s="98"/>
      <c r="AF31" s="109"/>
      <c r="AI31" s="109"/>
      <c r="AL31" s="109"/>
    </row>
    <row r="32" spans="1:38" s="97" customFormat="1" ht="15.5" customHeight="1">
      <c r="A32" s="104"/>
      <c r="B32" s="101"/>
      <c r="C32" s="101"/>
      <c r="D32" s="101"/>
      <c r="E32" s="101"/>
      <c r="F32" s="101"/>
      <c r="G32" s="101"/>
      <c r="H32" s="101"/>
      <c r="I32" s="103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4"/>
      <c r="X32" s="104"/>
      <c r="Y32" s="104"/>
      <c r="Z32" s="104"/>
      <c r="AB32" s="96"/>
      <c r="AC32" s="109"/>
      <c r="AD32" s="98"/>
      <c r="AF32" s="109"/>
      <c r="AI32" s="109"/>
      <c r="AL32" s="109"/>
    </row>
    <row r="33" spans="1:38" s="97" customFormat="1" ht="15.5" customHeight="1">
      <c r="A33" s="104"/>
      <c r="B33" s="101"/>
      <c r="C33" s="101"/>
      <c r="D33" s="101"/>
      <c r="E33" s="101"/>
      <c r="F33" s="101"/>
      <c r="G33" s="101"/>
      <c r="H33" s="101"/>
      <c r="I33" s="103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4"/>
      <c r="X33" s="104"/>
      <c r="Y33" s="104"/>
      <c r="Z33" s="104"/>
      <c r="AB33" s="96"/>
      <c r="AC33" s="109"/>
      <c r="AD33" s="98"/>
      <c r="AF33" s="109"/>
      <c r="AI33" s="109"/>
      <c r="AL33" s="109"/>
    </row>
    <row r="34" spans="1:38" s="97" customFormat="1" ht="15.5" customHeight="1">
      <c r="A34" s="104"/>
      <c r="B34" s="101"/>
      <c r="C34" s="101"/>
      <c r="D34" s="101"/>
      <c r="E34" s="101"/>
      <c r="F34" s="101"/>
      <c r="G34" s="101"/>
      <c r="H34" s="101"/>
      <c r="I34" s="103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4"/>
      <c r="X34" s="104"/>
      <c r="Y34" s="104"/>
      <c r="Z34" s="104"/>
      <c r="AB34" s="96"/>
      <c r="AC34" s="109"/>
      <c r="AD34" s="98"/>
      <c r="AF34" s="109"/>
      <c r="AI34" s="109"/>
      <c r="AL34" s="109"/>
    </row>
    <row r="35" spans="1:38" s="97" customFormat="1" ht="15.5" customHeight="1">
      <c r="A35" s="104"/>
      <c r="B35" s="101"/>
      <c r="C35" s="101"/>
      <c r="D35" s="101"/>
      <c r="E35" s="101"/>
      <c r="F35" s="101"/>
      <c r="G35" s="101"/>
      <c r="H35" s="101"/>
      <c r="I35" s="103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4"/>
      <c r="X35" s="104"/>
      <c r="Y35" s="104"/>
      <c r="Z35" s="104"/>
      <c r="AB35" s="96"/>
      <c r="AC35" s="109"/>
      <c r="AD35" s="98"/>
      <c r="AF35" s="109"/>
      <c r="AI35" s="109"/>
      <c r="AL35" s="109"/>
    </row>
    <row r="36" spans="1:38" s="97" customFormat="1" ht="15.5" customHeight="1">
      <c r="A36" s="104"/>
      <c r="B36" s="101"/>
      <c r="C36" s="101"/>
      <c r="D36" s="101"/>
      <c r="E36" s="101"/>
      <c r="F36" s="101"/>
      <c r="G36" s="101"/>
      <c r="H36" s="101"/>
      <c r="I36" s="103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4"/>
      <c r="X36" s="104"/>
      <c r="Y36" s="104"/>
      <c r="Z36" s="104"/>
      <c r="AB36" s="96"/>
      <c r="AC36" s="109"/>
      <c r="AD36" s="98"/>
      <c r="AF36" s="109"/>
      <c r="AI36" s="109"/>
      <c r="AL36" s="109"/>
    </row>
    <row r="37" spans="1:38" s="97" customFormat="1" ht="15.5" customHeight="1">
      <c r="A37" s="104"/>
      <c r="B37" s="101"/>
      <c r="C37" s="101"/>
      <c r="D37" s="101"/>
      <c r="E37" s="101"/>
      <c r="F37" s="101"/>
      <c r="G37" s="101"/>
      <c r="H37" s="101"/>
      <c r="I37" s="103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4"/>
      <c r="X37" s="104"/>
      <c r="Y37" s="104"/>
      <c r="Z37" s="104"/>
      <c r="AB37" s="96"/>
      <c r="AC37" s="109"/>
      <c r="AD37" s="98"/>
      <c r="AF37" s="109"/>
      <c r="AI37" s="109"/>
      <c r="AL37" s="109"/>
    </row>
    <row r="38" spans="1:38" s="97" customFormat="1" ht="15.5" customHeight="1">
      <c r="A38" s="104"/>
      <c r="B38" s="101"/>
      <c r="C38" s="101"/>
      <c r="D38" s="101"/>
      <c r="E38" s="101"/>
      <c r="F38" s="101"/>
      <c r="G38" s="101"/>
      <c r="H38" s="101"/>
      <c r="I38" s="103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4"/>
      <c r="X38" s="104"/>
      <c r="Y38" s="104"/>
      <c r="Z38" s="104"/>
      <c r="AB38" s="96"/>
      <c r="AC38" s="109"/>
      <c r="AD38" s="98"/>
      <c r="AF38" s="109"/>
      <c r="AI38" s="109"/>
      <c r="AL38" s="109"/>
    </row>
    <row r="39" spans="1:38" s="97" customFormat="1" ht="15.5" customHeight="1">
      <c r="A39" s="104"/>
      <c r="B39" s="101"/>
      <c r="C39" s="101"/>
      <c r="D39" s="101"/>
      <c r="E39" s="101"/>
      <c r="F39" s="101"/>
      <c r="G39" s="101"/>
      <c r="H39" s="101"/>
      <c r="I39" s="103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4"/>
      <c r="X39" s="104"/>
      <c r="Y39" s="104"/>
      <c r="Z39" s="104"/>
      <c r="AB39" s="96"/>
      <c r="AC39" s="109"/>
      <c r="AD39" s="98"/>
      <c r="AF39" s="109"/>
      <c r="AI39" s="109"/>
      <c r="AL39" s="109"/>
    </row>
    <row r="40" spans="1:38" s="97" customFormat="1" ht="15.5" customHeight="1">
      <c r="A40" s="104"/>
      <c r="B40" s="101"/>
      <c r="C40" s="101"/>
      <c r="D40" s="101"/>
      <c r="E40" s="101"/>
      <c r="F40" s="101"/>
      <c r="G40" s="101"/>
      <c r="H40" s="101"/>
      <c r="I40" s="103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4"/>
      <c r="X40" s="104"/>
      <c r="Y40" s="104"/>
      <c r="Z40" s="104"/>
      <c r="AB40" s="96"/>
      <c r="AC40" s="109"/>
      <c r="AD40" s="98"/>
      <c r="AF40" s="109"/>
      <c r="AI40" s="109"/>
      <c r="AL40" s="109"/>
    </row>
    <row r="41" spans="1:38" s="97" customFormat="1" ht="15.5" customHeight="1">
      <c r="A41" s="104"/>
      <c r="B41" s="101"/>
      <c r="C41" s="101"/>
      <c r="D41" s="101"/>
      <c r="E41" s="101"/>
      <c r="F41" s="101"/>
      <c r="G41" s="101"/>
      <c r="H41" s="101"/>
      <c r="I41" s="103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4"/>
      <c r="X41" s="104"/>
      <c r="Y41" s="104"/>
      <c r="Z41" s="104"/>
      <c r="AB41" s="96"/>
      <c r="AC41" s="109"/>
      <c r="AD41" s="98"/>
      <c r="AF41" s="109"/>
      <c r="AI41" s="109"/>
      <c r="AL41" s="109"/>
    </row>
    <row r="42" spans="1:38" s="97" customFormat="1" ht="15.5" customHeight="1">
      <c r="A42" s="104"/>
      <c r="B42" s="101"/>
      <c r="C42" s="101"/>
      <c r="D42" s="101"/>
      <c r="E42" s="101"/>
      <c r="F42" s="101"/>
      <c r="G42" s="101"/>
      <c r="H42" s="101"/>
      <c r="I42" s="103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4"/>
      <c r="X42" s="104"/>
      <c r="Y42" s="104"/>
      <c r="Z42" s="104"/>
      <c r="AB42" s="96"/>
      <c r="AC42" s="109"/>
      <c r="AD42" s="98"/>
      <c r="AF42" s="109"/>
      <c r="AI42" s="109"/>
      <c r="AL42" s="109"/>
    </row>
    <row r="43" spans="1:38" s="97" customFormat="1" ht="15.5" customHeight="1">
      <c r="A43" s="104"/>
      <c r="B43" s="101"/>
      <c r="C43" s="101"/>
      <c r="D43" s="101"/>
      <c r="E43" s="101"/>
      <c r="F43" s="101"/>
      <c r="G43" s="101"/>
      <c r="H43" s="101"/>
      <c r="I43" s="103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4"/>
      <c r="X43" s="104"/>
      <c r="Y43" s="104"/>
      <c r="Z43" s="104"/>
      <c r="AB43" s="96"/>
      <c r="AC43" s="109"/>
      <c r="AD43" s="98"/>
      <c r="AF43" s="109"/>
      <c r="AI43" s="109"/>
      <c r="AL43" s="109"/>
    </row>
    <row r="44" spans="1:38" s="97" customFormat="1" ht="15.5" customHeight="1">
      <c r="A44" s="104"/>
      <c r="B44" s="101"/>
      <c r="C44" s="101"/>
      <c r="D44" s="101"/>
      <c r="E44" s="101"/>
      <c r="F44" s="101"/>
      <c r="G44" s="101"/>
      <c r="H44" s="101"/>
      <c r="I44" s="103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4"/>
      <c r="X44" s="104"/>
      <c r="Y44" s="104"/>
      <c r="Z44" s="104"/>
      <c r="AB44" s="96"/>
      <c r="AC44" s="109"/>
      <c r="AD44" s="98"/>
      <c r="AF44" s="109"/>
      <c r="AI44" s="109"/>
      <c r="AL44" s="109"/>
    </row>
    <row r="45" spans="1:38" s="97" customFormat="1" ht="15.5" customHeight="1">
      <c r="A45" s="104"/>
      <c r="B45" s="101"/>
      <c r="C45" s="101"/>
      <c r="D45" s="101"/>
      <c r="E45" s="101"/>
      <c r="F45" s="101"/>
      <c r="G45" s="101"/>
      <c r="H45" s="101"/>
      <c r="I45" s="103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4"/>
      <c r="X45" s="104"/>
      <c r="Y45" s="104"/>
      <c r="Z45" s="104"/>
      <c r="AB45" s="96"/>
      <c r="AC45" s="109"/>
      <c r="AD45" s="98"/>
      <c r="AF45" s="109"/>
      <c r="AI45" s="109"/>
      <c r="AL45" s="109"/>
    </row>
    <row r="46" spans="1:38" s="97" customFormat="1" ht="15.5" customHeight="1">
      <c r="A46" s="104"/>
      <c r="B46" s="101"/>
      <c r="C46" s="101"/>
      <c r="D46" s="101"/>
      <c r="E46" s="101"/>
      <c r="F46" s="101"/>
      <c r="G46" s="101"/>
      <c r="H46" s="101"/>
      <c r="I46" s="103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4"/>
      <c r="X46" s="104"/>
      <c r="Y46" s="104"/>
      <c r="Z46" s="104"/>
      <c r="AB46" s="96"/>
      <c r="AC46" s="109"/>
      <c r="AD46" s="98"/>
      <c r="AF46" s="109"/>
      <c r="AI46" s="109"/>
      <c r="AL46" s="109"/>
    </row>
    <row r="47" spans="1:38" s="97" customFormat="1" ht="15.5" customHeight="1">
      <c r="A47" s="104"/>
      <c r="B47" s="101"/>
      <c r="C47" s="101"/>
      <c r="D47" s="101"/>
      <c r="E47" s="101"/>
      <c r="F47" s="101"/>
      <c r="G47" s="101"/>
      <c r="H47" s="101"/>
      <c r="I47" s="103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4"/>
      <c r="X47" s="104"/>
      <c r="Y47" s="104"/>
      <c r="Z47" s="104"/>
      <c r="AB47" s="96"/>
      <c r="AC47" s="109"/>
      <c r="AD47" s="98"/>
      <c r="AF47" s="109"/>
      <c r="AI47" s="109"/>
      <c r="AL47" s="109"/>
    </row>
    <row r="48" spans="1:38" s="97" customFormat="1" ht="15.5" customHeight="1">
      <c r="A48" s="104"/>
      <c r="B48" s="101"/>
      <c r="C48" s="101"/>
      <c r="D48" s="101"/>
      <c r="E48" s="101"/>
      <c r="F48" s="101"/>
      <c r="G48" s="101"/>
      <c r="H48" s="101"/>
      <c r="I48" s="103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4"/>
      <c r="X48" s="104"/>
      <c r="Y48" s="104"/>
      <c r="Z48" s="104"/>
      <c r="AB48" s="96"/>
      <c r="AC48" s="109"/>
      <c r="AD48" s="98"/>
      <c r="AF48" s="109"/>
      <c r="AI48" s="109"/>
      <c r="AL48" s="109"/>
    </row>
    <row r="49" spans="1:38" s="97" customFormat="1" ht="15.5" customHeight="1">
      <c r="A49" s="104"/>
      <c r="B49" s="101"/>
      <c r="C49" s="101"/>
      <c r="D49" s="101"/>
      <c r="E49" s="101"/>
      <c r="F49" s="101"/>
      <c r="G49" s="101"/>
      <c r="H49" s="101"/>
      <c r="I49" s="103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4"/>
      <c r="X49" s="104"/>
      <c r="Y49" s="104"/>
      <c r="Z49" s="104"/>
      <c r="AB49" s="96"/>
      <c r="AC49" s="109"/>
      <c r="AD49" s="98"/>
      <c r="AF49" s="109"/>
      <c r="AI49" s="109"/>
      <c r="AL49" s="109"/>
    </row>
    <row r="50" spans="1:38" s="97" customFormat="1" ht="15.5" customHeight="1">
      <c r="A50" s="104"/>
      <c r="B50" s="101"/>
      <c r="C50" s="101"/>
      <c r="D50" s="101"/>
      <c r="E50" s="101"/>
      <c r="F50" s="101"/>
      <c r="G50" s="101"/>
      <c r="H50" s="101"/>
      <c r="I50" s="103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4"/>
      <c r="X50" s="104"/>
      <c r="Y50" s="104"/>
      <c r="Z50" s="104"/>
      <c r="AB50" s="96"/>
      <c r="AC50" s="109"/>
      <c r="AD50" s="98"/>
      <c r="AF50" s="109"/>
      <c r="AI50" s="109"/>
      <c r="AL50" s="109"/>
    </row>
  </sheetData>
  <sheetProtection password="DE61" sheet="1" objects="1" scenarios="1" selectLockedCells="1"/>
  <mergeCells count="1">
    <mergeCell ref="A1:AA1"/>
  </mergeCells>
  <phoneticPr fontId="30" type="noConversion"/>
  <pageMargins left="0.18000000000000002" right="0.14000000000000001" top="0.55000000000000004" bottom="0.39000000000000007" header="0.2" footer="0.24000000000000002"/>
  <pageSetup paperSize="9" firstPageNumber="0" orientation="landscape" horizontalDpi="300" verticalDpi="300"/>
  <headerFooter>
    <oddHeader>&amp;L&amp;K000000SYLVAIN CESBRON&amp;R&amp;K000000COURIR COMME UN PRO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3"/>
  <sheetViews>
    <sheetView showGridLines="0" topLeftCell="B1" zoomScale="150" zoomScaleNormal="150" zoomScalePageLayoutView="150" workbookViewId="0">
      <selection activeCell="B6" sqref="B6"/>
    </sheetView>
  </sheetViews>
  <sheetFormatPr baseColWidth="10" defaultColWidth="11.5" defaultRowHeight="16.5" customHeight="1" x14ac:dyDescent="0"/>
  <cols>
    <col min="1" max="1" width="0" style="3" hidden="1" customWidth="1"/>
    <col min="2" max="2" width="6.83203125" style="4" customWidth="1"/>
    <col min="3" max="3" width="0" style="5" hidden="1" customWidth="1"/>
    <col min="4" max="4" width="7.1640625" style="6" customWidth="1"/>
    <col min="5" max="6" width="7.83203125" style="7" customWidth="1"/>
    <col min="7" max="7" width="7.83203125" style="6" customWidth="1"/>
    <col min="8" max="8" width="7.83203125" style="8" customWidth="1"/>
    <col min="9" max="9" width="7.83203125" style="9" customWidth="1"/>
    <col min="10" max="10" width="7.83203125" style="8" customWidth="1"/>
    <col min="11" max="12" width="7.83203125" style="10" customWidth="1"/>
    <col min="13" max="13" width="7.83203125" style="11" customWidth="1"/>
    <col min="14" max="14" width="7.83203125" style="8" customWidth="1"/>
    <col min="15" max="15" width="7.6640625" style="12" customWidth="1"/>
    <col min="16" max="16" width="7.6640625" style="13" customWidth="1"/>
    <col min="17" max="17" width="7.6640625" style="14" customWidth="1"/>
    <col min="18" max="18" width="7.6640625" style="15" customWidth="1"/>
    <col min="19" max="20" width="7.6640625" style="14" customWidth="1"/>
    <col min="21" max="23" width="0" style="14" hidden="1" customWidth="1"/>
    <col min="24" max="16384" width="11.5" style="14"/>
  </cols>
  <sheetData>
    <row r="3" spans="1:23" s="26" customFormat="1" ht="16.5" customHeight="1">
      <c r="A3" s="16"/>
      <c r="B3" s="17" t="s">
        <v>2</v>
      </c>
      <c r="C3" s="18" t="s">
        <v>3</v>
      </c>
      <c r="D3" s="19" t="s">
        <v>4</v>
      </c>
      <c r="E3" s="20" t="s">
        <v>5</v>
      </c>
      <c r="F3" s="20" t="s">
        <v>6</v>
      </c>
      <c r="G3" s="16">
        <v>150</v>
      </c>
      <c r="H3" s="21">
        <v>200</v>
      </c>
      <c r="I3" s="22">
        <v>300</v>
      </c>
      <c r="J3" s="21">
        <v>350</v>
      </c>
      <c r="K3" s="23">
        <v>400</v>
      </c>
      <c r="L3" s="23">
        <v>500</v>
      </c>
      <c r="M3" s="24">
        <v>600</v>
      </c>
      <c r="N3" s="21">
        <v>800</v>
      </c>
      <c r="O3" s="16" t="s">
        <v>1</v>
      </c>
      <c r="P3" s="25" t="s">
        <v>7</v>
      </c>
      <c r="Q3" s="16" t="s">
        <v>8</v>
      </c>
      <c r="R3" s="25" t="s">
        <v>7</v>
      </c>
      <c r="S3" s="16" t="s">
        <v>9</v>
      </c>
      <c r="T3" s="25" t="s">
        <v>7</v>
      </c>
      <c r="W3" s="19" t="s">
        <v>10</v>
      </c>
    </row>
    <row r="4" spans="1:23" s="28" customFormat="1" ht="13" customHeight="1">
      <c r="A4" s="27"/>
      <c r="B4" s="67"/>
      <c r="C4" s="68"/>
      <c r="D4" s="69"/>
      <c r="E4" s="88"/>
      <c r="F4" s="88"/>
      <c r="G4" s="89"/>
      <c r="H4" s="90"/>
      <c r="I4" s="90"/>
      <c r="J4" s="90"/>
      <c r="K4" s="91"/>
      <c r="L4" s="91"/>
      <c r="M4" s="91"/>
      <c r="N4" s="90"/>
      <c r="O4" s="247" t="s">
        <v>11</v>
      </c>
      <c r="P4" s="247"/>
      <c r="Q4" s="248" t="s">
        <v>8</v>
      </c>
      <c r="R4" s="248"/>
      <c r="S4" s="249" t="s">
        <v>12</v>
      </c>
      <c r="T4" s="249"/>
      <c r="U4" s="250" t="s">
        <v>49</v>
      </c>
      <c r="V4" s="250"/>
      <c r="W4" s="250"/>
    </row>
    <row r="5" spans="1:23" s="38" customFormat="1" ht="3" customHeight="1" thickBot="1">
      <c r="A5" s="29"/>
      <c r="B5" s="30"/>
      <c r="C5" s="31"/>
      <c r="D5" s="32"/>
      <c r="E5" s="33"/>
      <c r="F5" s="33"/>
      <c r="G5" s="32"/>
      <c r="H5" s="34"/>
      <c r="I5" s="34"/>
      <c r="J5" s="34"/>
      <c r="K5" s="35"/>
      <c r="L5" s="35"/>
      <c r="M5" s="35"/>
      <c r="N5" s="34"/>
      <c r="O5" s="36"/>
      <c r="P5" s="36"/>
      <c r="Q5" s="36"/>
      <c r="R5" s="36"/>
      <c r="S5" s="37"/>
      <c r="T5" s="37"/>
    </row>
    <row r="6" spans="1:23" s="83" customFormat="1" ht="21" customHeight="1" thickBot="1">
      <c r="A6" s="71"/>
      <c r="B6" s="84">
        <v>20</v>
      </c>
      <c r="C6" s="72">
        <v>6.9444444444444447E-4</v>
      </c>
      <c r="D6" s="73">
        <f>(C6/B6)*60</f>
        <v>2.0833333333333333E-3</v>
      </c>
      <c r="E6" s="74">
        <f>(B6*1000/3600)*15*1.08</f>
        <v>90</v>
      </c>
      <c r="F6" s="75">
        <f>(B6*1000/3600)*30*1.04</f>
        <v>173.33333333333334</v>
      </c>
      <c r="G6" s="76">
        <f>(D6/10*1.5)/G7</f>
        <v>2.9718883140596462E-4</v>
      </c>
      <c r="H6" s="76">
        <f>(D6/10*2)/H7</f>
        <v>3.9365079365079358E-4</v>
      </c>
      <c r="I6" s="77">
        <f>(D6/10*3)/I7</f>
        <v>6.3004032258064504E-4</v>
      </c>
      <c r="J6" s="77">
        <f>(D6/10*3.5)/J7</f>
        <v>7.4247176061692185E-4</v>
      </c>
      <c r="K6" s="77">
        <f>(D6/10*4)/K7</f>
        <v>8.5719771779679604E-4</v>
      </c>
      <c r="L6" s="78">
        <f>(D6/10*5)/L7</f>
        <v>1.0825435095887374E-3</v>
      </c>
      <c r="M6" s="79">
        <f>(D6/10*6)/M7</f>
        <v>1.312584005376344E-3</v>
      </c>
      <c r="N6" s="76">
        <f>(D6/10*8)/N7</f>
        <v>1.7685342388228636E-3</v>
      </c>
      <c r="O6" s="92">
        <f>(D6*10)/O7</f>
        <v>2.3334826762246116E-2</v>
      </c>
      <c r="P6" s="85">
        <f>O6/10</f>
        <v>2.3334826762246115E-3</v>
      </c>
      <c r="Q6" s="93">
        <f>(D6*21.1)/Q7</f>
        <v>5.2132748260594566E-2</v>
      </c>
      <c r="R6" s="85">
        <f>Q6/21.1</f>
        <v>2.4707463630613538E-3</v>
      </c>
      <c r="S6" s="93">
        <f>(D6*42.195)/S7</f>
        <v>0.118153561827957</v>
      </c>
      <c r="T6" s="85">
        <f>S6/42.195</f>
        <v>2.8001792114695345E-3</v>
      </c>
      <c r="U6" s="80">
        <f>D6*42.195</f>
        <v>8.7906250000000005E-2</v>
      </c>
      <c r="V6" s="81">
        <v>0.5</v>
      </c>
      <c r="W6" s="82">
        <f>(U6/42.195)/V6</f>
        <v>4.1666666666666666E-3</v>
      </c>
    </row>
    <row r="7" spans="1:23" s="41" customFormat="1" ht="16.5" customHeight="1">
      <c r="E7" s="42"/>
      <c r="G7" s="43">
        <f>106%*'A - FINALISATION'!C16</f>
        <v>1.05152</v>
      </c>
      <c r="H7" s="45">
        <f>105%/'A - FINALISATION'!C16</f>
        <v>1.058467741935484</v>
      </c>
      <c r="I7" s="43">
        <f>100%*'A - FINALISATION'!C16</f>
        <v>0.99199999999999999</v>
      </c>
      <c r="J7" s="45">
        <f>99%*'A - FINALISATION'!C16</f>
        <v>0.98207999999999995</v>
      </c>
      <c r="K7" s="43">
        <f>98%*'A - FINALISATION'!C16</f>
        <v>0.97216000000000002</v>
      </c>
      <c r="L7" s="87">
        <f>97%*'A - FINALISATION'!C16</f>
        <v>0.96223999999999998</v>
      </c>
      <c r="M7" s="44">
        <f>96%*'A - FINALISATION'!C16</f>
        <v>0.95231999999999994</v>
      </c>
      <c r="N7" s="45">
        <f>95%*'A - FINALISATION'!C16</f>
        <v>0.9423999999999999</v>
      </c>
      <c r="O7" s="45">
        <f>90%*'A - FINALISATION'!C16</f>
        <v>0.89280000000000004</v>
      </c>
      <c r="P7" s="16"/>
      <c r="Q7" s="45">
        <f>85%*'A - FINALISATION'!C16</f>
        <v>0.84319999999999995</v>
      </c>
      <c r="R7" s="16"/>
      <c r="S7" s="45">
        <f>75%*'A - FINALISATION'!C16</f>
        <v>0.74399999999999999</v>
      </c>
      <c r="T7" s="19"/>
      <c r="U7" s="39">
        <f>D6*42.195</f>
        <v>8.7906250000000005E-2</v>
      </c>
      <c r="V7" s="70">
        <v>0.6</v>
      </c>
      <c r="W7" s="40">
        <f t="shared" ref="W7:W9" si="0">(U7/42.195)/V7</f>
        <v>3.4722222222222225E-3</v>
      </c>
    </row>
    <row r="8" spans="1:23" s="41" customFormat="1" ht="15.75" customHeight="1">
      <c r="A8" s="46"/>
      <c r="B8" s="47"/>
      <c r="C8" s="48"/>
      <c r="D8" s="48"/>
      <c r="E8" s="47"/>
      <c r="F8" s="49"/>
      <c r="G8" s="49"/>
      <c r="H8" s="50"/>
      <c r="I8" s="51"/>
      <c r="K8" s="51"/>
      <c r="L8" s="52"/>
      <c r="M8" s="50"/>
      <c r="N8" s="49"/>
      <c r="O8" s="47"/>
      <c r="P8" s="53"/>
      <c r="R8" s="54"/>
      <c r="U8" s="39">
        <f>D6*42.195</f>
        <v>8.7906250000000005E-2</v>
      </c>
      <c r="V8" s="70">
        <v>0.7</v>
      </c>
      <c r="W8" s="40">
        <f t="shared" si="0"/>
        <v>2.9761904761904765E-3</v>
      </c>
    </row>
    <row r="9" spans="1:23" s="41" customFormat="1" ht="16.5" customHeight="1">
      <c r="A9" s="46"/>
      <c r="B9" s="47"/>
      <c r="C9" s="48"/>
      <c r="D9" s="48"/>
      <c r="E9" s="47"/>
      <c r="F9" s="49"/>
      <c r="G9" s="49"/>
      <c r="H9" s="50"/>
      <c r="L9" s="52"/>
      <c r="M9" s="50"/>
      <c r="N9" s="49"/>
      <c r="O9" s="47"/>
      <c r="P9" s="53"/>
      <c r="R9" s="54"/>
      <c r="U9" s="39">
        <f>D6*42.195</f>
        <v>8.7906250000000005E-2</v>
      </c>
      <c r="V9" s="70">
        <v>0.75</v>
      </c>
      <c r="W9" s="40">
        <f t="shared" si="0"/>
        <v>2.7777777777777779E-3</v>
      </c>
    </row>
    <row r="10" spans="1:23" ht="16.5" customHeight="1">
      <c r="A10" s="5"/>
      <c r="B10" s="6"/>
      <c r="C10" s="7"/>
      <c r="D10" s="7"/>
      <c r="E10" s="6"/>
      <c r="F10" s="8"/>
      <c r="G10" s="8"/>
      <c r="H10" s="11"/>
      <c r="K10" s="55"/>
      <c r="U10" s="39">
        <f>D6*42.195</f>
        <v>8.7906250000000005E-2</v>
      </c>
      <c r="V10" s="70">
        <v>0.8</v>
      </c>
      <c r="W10" s="40">
        <f t="shared" ref="W10:W11" si="1">(U10/42.195)/V10</f>
        <v>2.6041666666666665E-3</v>
      </c>
    </row>
    <row r="11" spans="1:23" ht="16.5" customHeight="1">
      <c r="E11" s="64">
        <v>2</v>
      </c>
      <c r="F11" s="65" t="s">
        <v>146</v>
      </c>
      <c r="H11" s="66"/>
      <c r="U11" s="39">
        <f>D6*42.195</f>
        <v>8.7906250000000005E-2</v>
      </c>
      <c r="V11" s="70">
        <v>0.85</v>
      </c>
      <c r="W11" s="40">
        <f t="shared" si="1"/>
        <v>2.4509803921568627E-3</v>
      </c>
    </row>
    <row r="12" spans="1:23" ht="16.5" customHeight="1">
      <c r="F12" s="56" t="s">
        <v>137</v>
      </c>
    </row>
    <row r="14" spans="1:23" ht="16.5" customHeight="1">
      <c r="F14" s="57" t="s">
        <v>43</v>
      </c>
    </row>
    <row r="15" spans="1:23" ht="16.5" customHeight="1">
      <c r="G15" s="58"/>
    </row>
    <row r="17" spans="4:6" ht="16.5" customHeight="1">
      <c r="E17" s="64">
        <v>3</v>
      </c>
      <c r="F17" s="65" t="s">
        <v>70</v>
      </c>
    </row>
    <row r="18" spans="4:6" ht="16.5" customHeight="1">
      <c r="E18" s="6"/>
      <c r="F18" s="65"/>
    </row>
    <row r="19" spans="4:6" ht="16.5" customHeight="1">
      <c r="E19" s="6"/>
      <c r="F19" s="65"/>
    </row>
    <row r="20" spans="4:6" ht="16.5" customHeight="1">
      <c r="E20" s="6"/>
      <c r="F20" s="65"/>
    </row>
    <row r="21" spans="4:6" ht="16.5" customHeight="1">
      <c r="E21" s="6"/>
      <c r="F21" s="65"/>
    </row>
    <row r="22" spans="4:6" ht="16.5" customHeight="1">
      <c r="E22" s="6"/>
      <c r="F22" s="65"/>
    </row>
    <row r="23" spans="4:6" ht="16.5" customHeight="1">
      <c r="E23" s="6"/>
      <c r="F23" s="65"/>
    </row>
    <row r="24" spans="4:6" ht="16.5" customHeight="1">
      <c r="E24" s="6"/>
      <c r="F24" s="65"/>
    </row>
    <row r="25" spans="4:6" ht="16.5" customHeight="1">
      <c r="E25" s="6"/>
      <c r="F25" s="65"/>
    </row>
    <row r="26" spans="4:6" ht="16.5" customHeight="1">
      <c r="E26" s="6"/>
      <c r="F26" s="65"/>
    </row>
    <row r="28" spans="4:6" ht="16.5" customHeight="1">
      <c r="D28" s="59"/>
      <c r="E28" s="18"/>
    </row>
    <row r="29" spans="4:6" ht="16.5" customHeight="1">
      <c r="D29" s="59"/>
      <c r="E29" s="18"/>
    </row>
    <row r="30" spans="4:6" ht="16.5" customHeight="1">
      <c r="D30" s="59"/>
      <c r="E30" s="18"/>
    </row>
    <row r="31" spans="4:6" ht="16.5" customHeight="1">
      <c r="D31" s="59"/>
      <c r="E31" s="18"/>
    </row>
    <row r="32" spans="4:6" ht="16.5" customHeight="1">
      <c r="D32" s="59"/>
      <c r="E32" s="18"/>
    </row>
    <row r="33" spans="4:4" ht="16.5" customHeight="1">
      <c r="D33" s="25"/>
    </row>
  </sheetData>
  <sheetProtection password="DE61" sheet="1" objects="1" scenarios="1" selectLockedCells="1"/>
  <mergeCells count="4">
    <mergeCell ref="O4:P4"/>
    <mergeCell ref="Q4:R4"/>
    <mergeCell ref="S4:T4"/>
    <mergeCell ref="U4:W4"/>
  </mergeCells>
  <phoneticPr fontId="30" type="noConversion"/>
  <pageMargins left="0.2" right="0.2" top="0.75000000000000011" bottom="0.75000000000000011" header="0.30000000000000004" footer="0.30000000000000004"/>
  <pageSetup paperSize="9" firstPageNumber="0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201"/>
  <sheetViews>
    <sheetView showGridLines="0" zoomScale="150" zoomScaleNormal="150" zoomScalePageLayoutView="150" workbookViewId="0">
      <pane ySplit="6" topLeftCell="A7" activePane="bottomLeft" state="frozenSplit"/>
      <selection pane="bottomLeft" activeCell="C4" sqref="C4"/>
    </sheetView>
  </sheetViews>
  <sheetFormatPr baseColWidth="10" defaultColWidth="11.6640625" defaultRowHeight="15.5" customHeight="1" x14ac:dyDescent="0"/>
  <cols>
    <col min="1" max="1" width="3.83203125" style="160" bestFit="1" customWidth="1"/>
    <col min="2" max="2" width="10.1640625" style="161" customWidth="1"/>
    <col min="3" max="3" width="17.83203125" style="161" customWidth="1"/>
    <col min="4" max="4" width="20.83203125" style="161" customWidth="1"/>
    <col min="5" max="5" width="17.83203125" style="161" customWidth="1"/>
    <col min="6" max="6" width="19.6640625" style="161" customWidth="1"/>
    <col min="7" max="7" width="17.83203125" style="161" customWidth="1"/>
    <col min="8" max="9" width="18.83203125" style="161" customWidth="1"/>
    <col min="10" max="10" width="11.5" style="162" customWidth="1"/>
    <col min="11" max="11" width="5.1640625" style="154" customWidth="1"/>
    <col min="12" max="12" width="7.6640625" style="154" customWidth="1"/>
    <col min="13" max="13" width="12.5" style="155" customWidth="1"/>
    <col min="14" max="21" width="7.5" style="154" customWidth="1"/>
    <col min="22" max="75" width="11.6640625" style="154"/>
    <col min="76" max="16384" width="11.6640625" style="159"/>
  </cols>
  <sheetData>
    <row r="1" spans="1:75" s="151" customFormat="1" ht="19" customHeight="1">
      <c r="A1" s="145"/>
      <c r="B1" s="146" t="s">
        <v>13</v>
      </c>
      <c r="C1" s="245" t="s">
        <v>192</v>
      </c>
      <c r="D1" s="147"/>
      <c r="E1" s="147"/>
      <c r="F1" s="147"/>
      <c r="G1" s="147"/>
      <c r="H1" s="147"/>
      <c r="I1" s="147"/>
      <c r="J1" s="148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</row>
    <row r="2" spans="1:75" s="151" customFormat="1" ht="15.5" customHeight="1">
      <c r="A2" s="145"/>
      <c r="B2" s="146" t="s">
        <v>73</v>
      </c>
      <c r="C2" s="152">
        <v>2017</v>
      </c>
      <c r="D2" s="147"/>
      <c r="E2" s="147"/>
      <c r="F2" s="147"/>
      <c r="G2" s="147"/>
      <c r="H2" s="147"/>
      <c r="I2" s="147"/>
      <c r="J2" s="148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</row>
    <row r="3" spans="1:75" ht="15" customHeight="1">
      <c r="A3" s="145"/>
      <c r="B3" s="146" t="s">
        <v>74</v>
      </c>
      <c r="C3" s="152" t="s">
        <v>80</v>
      </c>
      <c r="D3" s="147"/>
      <c r="E3" s="147" t="s">
        <v>14</v>
      </c>
      <c r="F3" s="244">
        <f>'B - CALCULS DES ALLURES   '!S6</f>
        <v>0.118153561827957</v>
      </c>
      <c r="G3" s="255" t="s">
        <v>171</v>
      </c>
      <c r="H3" s="256"/>
      <c r="I3" s="153"/>
      <c r="J3" s="148"/>
      <c r="N3" s="156"/>
      <c r="O3" s="157"/>
      <c r="P3" s="157"/>
      <c r="Q3" s="156"/>
      <c r="R3" s="157"/>
      <c r="S3" s="157"/>
      <c r="T3" s="156"/>
      <c r="U3" s="157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</row>
    <row r="4" spans="1:75" ht="13" customHeight="1">
      <c r="N4" s="163"/>
      <c r="O4" s="157"/>
      <c r="P4" s="157"/>
      <c r="Q4" s="156"/>
      <c r="R4" s="157"/>
      <c r="S4" s="157"/>
      <c r="T4" s="156"/>
      <c r="U4" s="157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</row>
    <row r="5" spans="1:75" ht="19" customHeight="1">
      <c r="A5" s="251" t="s">
        <v>72</v>
      </c>
      <c r="B5" s="251"/>
      <c r="C5" s="251"/>
      <c r="D5" s="251"/>
      <c r="E5" s="251"/>
      <c r="F5" s="251"/>
      <c r="G5" s="251"/>
      <c r="H5" s="251"/>
      <c r="I5" s="251"/>
      <c r="N5" s="1"/>
      <c r="O5" s="157"/>
      <c r="P5" s="157"/>
      <c r="Q5" s="156"/>
      <c r="R5" s="157"/>
      <c r="S5" s="157"/>
      <c r="T5" s="156"/>
      <c r="U5" s="157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</row>
    <row r="6" spans="1:75" ht="14" thickBot="1">
      <c r="A6" s="164"/>
      <c r="B6" s="165" t="s">
        <v>15</v>
      </c>
      <c r="C6" s="165" t="s">
        <v>16</v>
      </c>
      <c r="D6" s="165" t="s">
        <v>17</v>
      </c>
      <c r="E6" s="165" t="s">
        <v>18</v>
      </c>
      <c r="F6" s="165" t="s">
        <v>19</v>
      </c>
      <c r="G6" s="165" t="s">
        <v>20</v>
      </c>
      <c r="H6" s="165" t="s">
        <v>21</v>
      </c>
      <c r="I6" s="165" t="s">
        <v>22</v>
      </c>
      <c r="N6" s="2"/>
      <c r="O6" s="157"/>
      <c r="P6" s="157"/>
      <c r="Q6" s="156"/>
      <c r="R6" s="157"/>
      <c r="S6" s="157"/>
      <c r="T6" s="156"/>
      <c r="U6" s="157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</row>
    <row r="7" spans="1:75" s="174" customFormat="1" ht="13">
      <c r="A7" s="166">
        <v>12</v>
      </c>
      <c r="B7" s="252" t="s">
        <v>94</v>
      </c>
      <c r="C7" s="167"/>
      <c r="D7" s="168" t="s">
        <v>150</v>
      </c>
      <c r="E7" s="168" t="s">
        <v>108</v>
      </c>
      <c r="F7" s="168" t="s">
        <v>2</v>
      </c>
      <c r="G7" s="167"/>
      <c r="H7" s="168" t="s">
        <v>108</v>
      </c>
      <c r="I7" s="169" t="s">
        <v>105</v>
      </c>
      <c r="J7" s="170"/>
      <c r="K7" s="171"/>
      <c r="L7" s="171"/>
      <c r="M7" s="172"/>
      <c r="N7" s="86"/>
      <c r="O7" s="173"/>
      <c r="P7" s="173"/>
      <c r="Q7" s="172"/>
      <c r="R7" s="173"/>
      <c r="S7" s="173"/>
      <c r="T7" s="172"/>
      <c r="U7" s="173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</row>
    <row r="8" spans="1:75" s="174" customFormat="1" ht="70" customHeight="1">
      <c r="A8" s="166"/>
      <c r="B8" s="253"/>
      <c r="C8" s="175" t="s">
        <v>71</v>
      </c>
      <c r="D8" s="176" t="s">
        <v>151</v>
      </c>
      <c r="E8" s="176" t="s">
        <v>154</v>
      </c>
      <c r="F8" s="176" t="s">
        <v>187</v>
      </c>
      <c r="G8" s="175" t="s">
        <v>71</v>
      </c>
      <c r="H8" s="176" t="s">
        <v>153</v>
      </c>
      <c r="I8" s="177" t="s">
        <v>95</v>
      </c>
      <c r="J8" s="170"/>
      <c r="K8" s="171"/>
      <c r="L8" s="171"/>
      <c r="M8" s="172"/>
      <c r="N8" s="86"/>
      <c r="O8" s="173"/>
      <c r="P8" s="173"/>
      <c r="Q8" s="172"/>
      <c r="R8" s="173"/>
      <c r="S8" s="173"/>
      <c r="T8" s="172"/>
      <c r="U8" s="173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</row>
    <row r="9" spans="1:75" s="174" customFormat="1" ht="14" customHeight="1">
      <c r="A9" s="166"/>
      <c r="B9" s="253"/>
      <c r="C9" s="175"/>
      <c r="D9" s="178" t="s">
        <v>98</v>
      </c>
      <c r="E9" s="178" t="s">
        <v>98</v>
      </c>
      <c r="F9" s="178" t="s">
        <v>100</v>
      </c>
      <c r="G9" s="175"/>
      <c r="H9" s="178" t="s">
        <v>98</v>
      </c>
      <c r="I9" s="179" t="s">
        <v>99</v>
      </c>
      <c r="J9" s="170"/>
      <c r="K9" s="171"/>
      <c r="L9" s="171"/>
      <c r="M9" s="172"/>
      <c r="N9" s="86"/>
      <c r="O9" s="173"/>
      <c r="P9" s="173"/>
      <c r="Q9" s="172"/>
      <c r="R9" s="173"/>
      <c r="S9" s="173"/>
      <c r="T9" s="172"/>
      <c r="U9" s="173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</row>
    <row r="10" spans="1:75" s="174" customFormat="1" ht="18" customHeight="1" thickBot="1">
      <c r="A10" s="166"/>
      <c r="B10" s="254"/>
      <c r="C10" s="180"/>
      <c r="D10" s="181">
        <f>(F76)</f>
        <v>2.3334826762246115E-3</v>
      </c>
      <c r="E10" s="181">
        <f>F70</f>
        <v>3.4722222222222225E-3</v>
      </c>
      <c r="F10" s="181">
        <f>'B - CALCULS DES ALLURES   '!I6</f>
        <v>6.3004032258064504E-4</v>
      </c>
      <c r="G10" s="180"/>
      <c r="H10" s="181">
        <f>F70</f>
        <v>3.4722222222222225E-3</v>
      </c>
      <c r="I10" s="182">
        <f>F70</f>
        <v>3.4722222222222225E-3</v>
      </c>
      <c r="J10" s="170"/>
      <c r="K10" s="171"/>
      <c r="L10" s="171"/>
      <c r="M10" s="172"/>
      <c r="N10" s="86"/>
      <c r="O10" s="173"/>
      <c r="P10" s="173"/>
      <c r="Q10" s="172"/>
      <c r="R10" s="173"/>
      <c r="S10" s="173"/>
      <c r="T10" s="172"/>
      <c r="U10" s="173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</row>
    <row r="11" spans="1:75" s="174" customFormat="1" ht="13">
      <c r="A11" s="183">
        <v>11</v>
      </c>
      <c r="B11" s="257" t="s">
        <v>93</v>
      </c>
      <c r="C11" s="242" t="s">
        <v>170</v>
      </c>
      <c r="D11" s="168" t="s">
        <v>106</v>
      </c>
      <c r="E11" s="168" t="s">
        <v>108</v>
      </c>
      <c r="F11" s="168" t="s">
        <v>2</v>
      </c>
      <c r="G11" s="167"/>
      <c r="H11" s="184" t="s">
        <v>104</v>
      </c>
      <c r="I11" s="169" t="s">
        <v>105</v>
      </c>
      <c r="J11" s="170"/>
      <c r="K11" s="171"/>
      <c r="L11" s="171"/>
      <c r="M11" s="172"/>
      <c r="N11" s="86"/>
      <c r="O11" s="173"/>
      <c r="P11" s="173"/>
      <c r="Q11" s="172"/>
      <c r="R11" s="173"/>
      <c r="S11" s="173"/>
      <c r="T11" s="172"/>
      <c r="U11" s="173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</row>
    <row r="12" spans="1:75" s="174" customFormat="1" ht="75" customHeight="1">
      <c r="A12" s="183"/>
      <c r="B12" s="258"/>
      <c r="C12" s="240" t="s">
        <v>162</v>
      </c>
      <c r="D12" s="176" t="s">
        <v>175</v>
      </c>
      <c r="E12" s="176" t="s">
        <v>156</v>
      </c>
      <c r="F12" s="176" t="s">
        <v>188</v>
      </c>
      <c r="G12" s="175" t="s">
        <v>71</v>
      </c>
      <c r="H12" s="176" t="s">
        <v>97</v>
      </c>
      <c r="I12" s="177" t="s">
        <v>95</v>
      </c>
      <c r="J12" s="170"/>
      <c r="K12" s="171"/>
      <c r="L12" s="171"/>
      <c r="M12" s="172"/>
      <c r="N12" s="86"/>
      <c r="O12" s="173"/>
      <c r="P12" s="173"/>
      <c r="Q12" s="172"/>
      <c r="R12" s="173"/>
      <c r="S12" s="173"/>
      <c r="T12" s="172"/>
      <c r="U12" s="173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</row>
    <row r="13" spans="1:75" s="174" customFormat="1" ht="13">
      <c r="A13" s="183"/>
      <c r="B13" s="258"/>
      <c r="C13" s="241" t="s">
        <v>98</v>
      </c>
      <c r="D13" s="178" t="s">
        <v>102</v>
      </c>
      <c r="E13" s="178" t="s">
        <v>98</v>
      </c>
      <c r="F13" s="178" t="s">
        <v>101</v>
      </c>
      <c r="G13" s="175"/>
      <c r="H13" s="178" t="s">
        <v>98</v>
      </c>
      <c r="I13" s="179" t="s">
        <v>99</v>
      </c>
      <c r="J13" s="170"/>
      <c r="K13" s="171"/>
      <c r="L13" s="171"/>
      <c r="M13" s="172"/>
      <c r="N13" s="86"/>
      <c r="O13" s="173"/>
      <c r="P13" s="173"/>
      <c r="Q13" s="172"/>
      <c r="R13" s="173"/>
      <c r="S13" s="173"/>
      <c r="T13" s="172"/>
      <c r="U13" s="173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</row>
    <row r="14" spans="1:75" s="174" customFormat="1" ht="19" customHeight="1" thickBot="1">
      <c r="A14" s="183"/>
      <c r="B14" s="259"/>
      <c r="C14" s="181">
        <f>F69</f>
        <v>4.1666666666666666E-3</v>
      </c>
      <c r="D14" s="181">
        <f>F74</f>
        <v>2.4707463630613538E-3</v>
      </c>
      <c r="E14" s="181">
        <f>F70</f>
        <v>3.4722222222222225E-3</v>
      </c>
      <c r="F14" s="181">
        <f>'B - CALCULS DES ALLURES   '!L6</f>
        <v>1.0825435095887374E-3</v>
      </c>
      <c r="G14" s="185"/>
      <c r="H14" s="181">
        <f>F71</f>
        <v>2.9761904761904765E-3</v>
      </c>
      <c r="I14" s="182">
        <f>F70</f>
        <v>3.4722222222222225E-3</v>
      </c>
      <c r="J14" s="170"/>
      <c r="K14" s="171"/>
      <c r="L14" s="171"/>
      <c r="M14" s="172"/>
      <c r="N14" s="86"/>
      <c r="O14" s="173"/>
      <c r="P14" s="173"/>
      <c r="Q14" s="172"/>
      <c r="R14" s="173"/>
      <c r="S14" s="173"/>
      <c r="T14" s="172"/>
      <c r="U14" s="173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</row>
    <row r="15" spans="1:75" s="174" customFormat="1" ht="13">
      <c r="A15" s="186">
        <v>10</v>
      </c>
      <c r="B15" s="257" t="s">
        <v>92</v>
      </c>
      <c r="C15" s="242" t="s">
        <v>108</v>
      </c>
      <c r="D15" s="168" t="s">
        <v>107</v>
      </c>
      <c r="E15" s="168" t="s">
        <v>108</v>
      </c>
      <c r="F15" s="168" t="s">
        <v>2</v>
      </c>
      <c r="G15" s="167"/>
      <c r="H15" s="168" t="s">
        <v>108</v>
      </c>
      <c r="I15" s="169" t="s">
        <v>105</v>
      </c>
      <c r="J15" s="170"/>
      <c r="K15" s="171"/>
      <c r="L15" s="171"/>
      <c r="M15" s="172"/>
      <c r="N15" s="86"/>
      <c r="O15" s="173"/>
      <c r="P15" s="173"/>
      <c r="Q15" s="172"/>
      <c r="R15" s="173"/>
      <c r="S15" s="173"/>
      <c r="T15" s="172"/>
      <c r="U15" s="173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</row>
    <row r="16" spans="1:75" s="174" customFormat="1" ht="75" customHeight="1">
      <c r="A16" s="186"/>
      <c r="B16" s="258"/>
      <c r="C16" s="240" t="s">
        <v>163</v>
      </c>
      <c r="D16" s="176" t="s">
        <v>182</v>
      </c>
      <c r="E16" s="176" t="s">
        <v>155</v>
      </c>
      <c r="F16" s="176" t="s">
        <v>189</v>
      </c>
      <c r="G16" s="175" t="s">
        <v>71</v>
      </c>
      <c r="H16" s="176" t="s">
        <v>123</v>
      </c>
      <c r="I16" s="177" t="s">
        <v>96</v>
      </c>
      <c r="J16" s="170"/>
      <c r="K16" s="171"/>
      <c r="L16" s="171"/>
      <c r="M16" s="172"/>
      <c r="N16" s="86"/>
      <c r="O16" s="173"/>
      <c r="P16" s="173"/>
      <c r="Q16" s="172"/>
      <c r="R16" s="173"/>
      <c r="S16" s="173"/>
      <c r="T16" s="172"/>
      <c r="U16" s="173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</row>
    <row r="17" spans="1:75" s="174" customFormat="1" ht="13">
      <c r="A17" s="186"/>
      <c r="B17" s="258"/>
      <c r="C17" s="241" t="s">
        <v>98</v>
      </c>
      <c r="D17" s="178" t="s">
        <v>102</v>
      </c>
      <c r="E17" s="178" t="s">
        <v>98</v>
      </c>
      <c r="F17" s="178" t="s">
        <v>100</v>
      </c>
      <c r="G17" s="175"/>
      <c r="H17" s="178" t="s">
        <v>98</v>
      </c>
      <c r="I17" s="179" t="s">
        <v>99</v>
      </c>
      <c r="J17" s="170"/>
      <c r="K17" s="171"/>
      <c r="L17" s="171"/>
      <c r="M17" s="172"/>
      <c r="N17" s="86"/>
      <c r="O17" s="173"/>
      <c r="P17" s="173"/>
      <c r="Q17" s="172"/>
      <c r="R17" s="173"/>
      <c r="S17" s="173"/>
      <c r="T17" s="172"/>
      <c r="U17" s="173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</row>
    <row r="18" spans="1:75" s="174" customFormat="1" ht="14" thickBot="1">
      <c r="A18" s="186"/>
      <c r="B18" s="259"/>
      <c r="C18" s="181">
        <f>F70</f>
        <v>3.4722222222222225E-3</v>
      </c>
      <c r="D18" s="187">
        <f>F73</f>
        <v>2.7441756272401437E-3</v>
      </c>
      <c r="E18" s="181">
        <f>F70</f>
        <v>3.4722222222222225E-3</v>
      </c>
      <c r="F18" s="187">
        <f>'B - CALCULS DES ALLURES   '!I6</f>
        <v>6.3004032258064504E-4</v>
      </c>
      <c r="G18" s="180"/>
      <c r="H18" s="187">
        <f>F71</f>
        <v>2.9761904761904765E-3</v>
      </c>
      <c r="I18" s="188">
        <f>F70</f>
        <v>3.4722222222222225E-3</v>
      </c>
      <c r="J18" s="170"/>
      <c r="K18" s="171"/>
      <c r="L18" s="171"/>
      <c r="M18" s="172"/>
      <c r="N18" s="86"/>
      <c r="O18" s="173"/>
      <c r="P18" s="173"/>
      <c r="Q18" s="172"/>
      <c r="R18" s="173"/>
      <c r="S18" s="173"/>
      <c r="T18" s="172"/>
      <c r="U18" s="173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</row>
    <row r="19" spans="1:75" s="174" customFormat="1" ht="13">
      <c r="A19" s="186">
        <v>9</v>
      </c>
      <c r="B19" s="252" t="s">
        <v>91</v>
      </c>
      <c r="C19" s="242" t="s">
        <v>170</v>
      </c>
      <c r="D19" s="168" t="s">
        <v>107</v>
      </c>
      <c r="E19" s="168" t="s">
        <v>108</v>
      </c>
      <c r="F19" s="168" t="s">
        <v>2</v>
      </c>
      <c r="G19" s="167"/>
      <c r="H19" s="184" t="s">
        <v>104</v>
      </c>
      <c r="I19" s="169" t="s">
        <v>179</v>
      </c>
      <c r="J19" s="170"/>
      <c r="K19" s="172"/>
      <c r="L19" s="173"/>
      <c r="M19" s="172"/>
      <c r="N19" s="172"/>
      <c r="O19" s="189"/>
      <c r="P19" s="173"/>
      <c r="Q19" s="172"/>
      <c r="R19" s="189"/>
      <c r="S19" s="173"/>
      <c r="T19" s="172"/>
      <c r="U19" s="189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</row>
    <row r="20" spans="1:75" s="174" customFormat="1" ht="75" customHeight="1">
      <c r="A20" s="186"/>
      <c r="B20" s="253"/>
      <c r="C20" s="240" t="s">
        <v>168</v>
      </c>
      <c r="D20" s="176" t="s">
        <v>183</v>
      </c>
      <c r="E20" s="176" t="s">
        <v>122</v>
      </c>
      <c r="F20" s="176" t="s">
        <v>161</v>
      </c>
      <c r="G20" s="175" t="s">
        <v>71</v>
      </c>
      <c r="H20" s="176" t="s">
        <v>111</v>
      </c>
      <c r="I20" s="177" t="s">
        <v>103</v>
      </c>
      <c r="J20" s="170"/>
      <c r="K20" s="172"/>
      <c r="L20" s="173"/>
      <c r="M20" s="172"/>
      <c r="N20" s="172"/>
      <c r="O20" s="189"/>
      <c r="P20" s="173"/>
      <c r="Q20" s="172"/>
      <c r="R20" s="189"/>
      <c r="S20" s="173"/>
      <c r="T20" s="172"/>
      <c r="U20" s="189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</row>
    <row r="21" spans="1:75" s="174" customFormat="1" ht="13">
      <c r="A21" s="186"/>
      <c r="B21" s="253"/>
      <c r="C21" s="241" t="s">
        <v>98</v>
      </c>
      <c r="D21" s="178" t="s">
        <v>102</v>
      </c>
      <c r="E21" s="178" t="s">
        <v>98</v>
      </c>
      <c r="F21" s="190"/>
      <c r="G21" s="175"/>
      <c r="H21" s="178" t="s">
        <v>98</v>
      </c>
      <c r="I21" s="179" t="s">
        <v>99</v>
      </c>
      <c r="J21" s="170"/>
      <c r="K21" s="172"/>
      <c r="L21" s="173"/>
      <c r="M21" s="172"/>
      <c r="N21" s="172"/>
      <c r="O21" s="189"/>
      <c r="P21" s="173"/>
      <c r="Q21" s="172"/>
      <c r="R21" s="189"/>
      <c r="S21" s="173"/>
      <c r="T21" s="172"/>
      <c r="U21" s="189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</row>
    <row r="22" spans="1:75" s="196" customFormat="1" ht="19" customHeight="1" thickBot="1">
      <c r="A22" s="191"/>
      <c r="B22" s="254"/>
      <c r="C22" s="181">
        <f>F69</f>
        <v>4.1666666666666666E-3</v>
      </c>
      <c r="D22" s="181">
        <f>F73</f>
        <v>2.7441756272401437E-3</v>
      </c>
      <c r="E22" s="181">
        <f>F70</f>
        <v>3.4722222222222225E-3</v>
      </c>
      <c r="F22" s="185"/>
      <c r="G22" s="185"/>
      <c r="H22" s="181">
        <f>F71</f>
        <v>2.9761904761904765E-3</v>
      </c>
      <c r="I22" s="182">
        <f>F72</f>
        <v>2.8001792114695345E-3</v>
      </c>
      <c r="J22" s="192"/>
      <c r="K22" s="193"/>
      <c r="L22" s="194"/>
      <c r="M22" s="193"/>
      <c r="N22" s="193"/>
      <c r="O22" s="195"/>
      <c r="P22" s="194"/>
      <c r="Q22" s="193"/>
      <c r="R22" s="195"/>
      <c r="S22" s="194"/>
      <c r="T22" s="193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</row>
    <row r="23" spans="1:75" s="174" customFormat="1" ht="13">
      <c r="A23" s="186">
        <v>8</v>
      </c>
      <c r="B23" s="252" t="s">
        <v>90</v>
      </c>
      <c r="C23" s="242" t="s">
        <v>108</v>
      </c>
      <c r="D23" s="168" t="s">
        <v>107</v>
      </c>
      <c r="E23" s="168" t="s">
        <v>108</v>
      </c>
      <c r="F23" s="168" t="s">
        <v>106</v>
      </c>
      <c r="G23" s="167"/>
      <c r="H23" s="168" t="s">
        <v>108</v>
      </c>
      <c r="I23" s="169" t="s">
        <v>179</v>
      </c>
      <c r="J23" s="170"/>
      <c r="K23" s="172"/>
      <c r="L23" s="173"/>
      <c r="M23" s="172"/>
      <c r="N23" s="172"/>
      <c r="O23" s="189"/>
      <c r="P23" s="173"/>
      <c r="Q23" s="172"/>
      <c r="R23" s="189"/>
      <c r="S23" s="173"/>
      <c r="T23" s="172"/>
      <c r="U23" s="189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</row>
    <row r="24" spans="1:75" s="174" customFormat="1" ht="73" customHeight="1">
      <c r="A24" s="186"/>
      <c r="B24" s="253"/>
      <c r="C24" s="240" t="s">
        <v>169</v>
      </c>
      <c r="D24" s="176" t="s">
        <v>184</v>
      </c>
      <c r="E24" s="176" t="s">
        <v>157</v>
      </c>
      <c r="F24" s="176" t="s">
        <v>167</v>
      </c>
      <c r="G24" s="175" t="s">
        <v>71</v>
      </c>
      <c r="H24" s="176" t="s">
        <v>122</v>
      </c>
      <c r="I24" s="177" t="s">
        <v>110</v>
      </c>
      <c r="J24" s="170"/>
      <c r="K24" s="172"/>
      <c r="L24" s="173"/>
      <c r="M24" s="172"/>
      <c r="N24" s="172"/>
      <c r="O24" s="189"/>
      <c r="P24" s="173"/>
      <c r="Q24" s="172"/>
      <c r="R24" s="189"/>
      <c r="S24" s="173"/>
      <c r="T24" s="172"/>
      <c r="U24" s="189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</row>
    <row r="25" spans="1:75" s="174" customFormat="1" ht="14" customHeight="1">
      <c r="A25" s="186"/>
      <c r="B25" s="253"/>
      <c r="C25" s="241" t="s">
        <v>98</v>
      </c>
      <c r="D25" s="178" t="s">
        <v>102</v>
      </c>
      <c r="E25" s="178" t="s">
        <v>98</v>
      </c>
      <c r="F25" s="178" t="s">
        <v>102</v>
      </c>
      <c r="G25" s="175"/>
      <c r="H25" s="178" t="s">
        <v>98</v>
      </c>
      <c r="I25" s="179" t="s">
        <v>99</v>
      </c>
      <c r="J25" s="170"/>
      <c r="K25" s="172"/>
      <c r="L25" s="173"/>
      <c r="M25" s="172"/>
      <c r="N25" s="172"/>
      <c r="O25" s="189"/>
      <c r="P25" s="173"/>
      <c r="Q25" s="172"/>
      <c r="R25" s="189"/>
      <c r="S25" s="173"/>
      <c r="T25" s="172"/>
      <c r="U25" s="189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</row>
    <row r="26" spans="1:75" s="196" customFormat="1" ht="19" customHeight="1" thickBot="1">
      <c r="A26" s="191"/>
      <c r="B26" s="254"/>
      <c r="C26" s="181">
        <f>F70</f>
        <v>3.4722222222222225E-3</v>
      </c>
      <c r="D26" s="181">
        <f>F73</f>
        <v>2.7441756272401437E-3</v>
      </c>
      <c r="E26" s="181">
        <f>F70</f>
        <v>3.4722222222222225E-3</v>
      </c>
      <c r="F26" s="181">
        <f>F74</f>
        <v>2.4707463630613538E-3</v>
      </c>
      <c r="G26" s="185"/>
      <c r="H26" s="181">
        <f>F70</f>
        <v>3.4722222222222225E-3</v>
      </c>
      <c r="I26" s="182">
        <f>F72</f>
        <v>2.8001792114695345E-3</v>
      </c>
      <c r="J26" s="192"/>
      <c r="K26" s="193"/>
      <c r="L26" s="194"/>
      <c r="M26" s="193"/>
      <c r="N26" s="193"/>
      <c r="O26" s="194"/>
      <c r="P26" s="194"/>
      <c r="Q26" s="193"/>
      <c r="R26" s="194"/>
      <c r="S26" s="194"/>
      <c r="T26" s="193"/>
      <c r="U26" s="194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</row>
    <row r="27" spans="1:75" s="174" customFormat="1" ht="13">
      <c r="A27" s="186">
        <v>7</v>
      </c>
      <c r="B27" s="252" t="s">
        <v>89</v>
      </c>
      <c r="C27" s="242" t="s">
        <v>170</v>
      </c>
      <c r="D27" s="168" t="s">
        <v>107</v>
      </c>
      <c r="E27" s="168" t="s">
        <v>108</v>
      </c>
      <c r="F27" s="168" t="s">
        <v>2</v>
      </c>
      <c r="G27" s="167"/>
      <c r="H27" s="184" t="s">
        <v>104</v>
      </c>
      <c r="I27" s="169" t="s">
        <v>179</v>
      </c>
      <c r="J27" s="170"/>
      <c r="K27" s="172"/>
      <c r="L27" s="173"/>
      <c r="M27" s="172"/>
      <c r="N27" s="172"/>
      <c r="O27" s="189"/>
      <c r="P27" s="173"/>
      <c r="Q27" s="172"/>
      <c r="R27" s="189"/>
      <c r="S27" s="173"/>
      <c r="T27" s="172"/>
      <c r="U27" s="189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</row>
    <row r="28" spans="1:75" s="174" customFormat="1" ht="75" customHeight="1">
      <c r="A28" s="186"/>
      <c r="B28" s="253"/>
      <c r="C28" s="240" t="s">
        <v>168</v>
      </c>
      <c r="D28" s="176" t="s">
        <v>185</v>
      </c>
      <c r="E28" s="176" t="s">
        <v>158</v>
      </c>
      <c r="F28" s="176" t="s">
        <v>190</v>
      </c>
      <c r="G28" s="175" t="s">
        <v>71</v>
      </c>
      <c r="H28" s="176" t="s">
        <v>111</v>
      </c>
      <c r="I28" s="197" t="s">
        <v>177</v>
      </c>
      <c r="J28" s="170"/>
      <c r="K28" s="172"/>
      <c r="L28" s="173"/>
      <c r="M28" s="172"/>
      <c r="N28" s="172"/>
      <c r="O28" s="189"/>
      <c r="P28" s="173"/>
      <c r="Q28" s="172"/>
      <c r="R28" s="189"/>
      <c r="S28" s="173"/>
      <c r="T28" s="172"/>
      <c r="U28" s="189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</row>
    <row r="29" spans="1:75" s="174" customFormat="1" ht="13">
      <c r="A29" s="186"/>
      <c r="B29" s="253"/>
      <c r="C29" s="241" t="s">
        <v>98</v>
      </c>
      <c r="D29" s="178" t="s">
        <v>102</v>
      </c>
      <c r="E29" s="178" t="s">
        <v>98</v>
      </c>
      <c r="F29" s="178" t="s">
        <v>101</v>
      </c>
      <c r="G29" s="175"/>
      <c r="H29" s="178" t="s">
        <v>98</v>
      </c>
      <c r="I29" s="179" t="s">
        <v>99</v>
      </c>
      <c r="J29" s="170"/>
      <c r="K29" s="172"/>
      <c r="L29" s="173"/>
      <c r="M29" s="172"/>
      <c r="N29" s="172"/>
      <c r="O29" s="189"/>
      <c r="P29" s="173"/>
      <c r="Q29" s="172"/>
      <c r="R29" s="189"/>
      <c r="S29" s="173"/>
      <c r="T29" s="172"/>
      <c r="U29" s="189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</row>
    <row r="30" spans="1:75" s="174" customFormat="1" ht="19" customHeight="1" thickBot="1">
      <c r="A30" s="186"/>
      <c r="B30" s="254"/>
      <c r="C30" s="181">
        <f>F69</f>
        <v>4.1666666666666666E-3</v>
      </c>
      <c r="D30" s="181">
        <f>F73</f>
        <v>2.7441756272401437E-3</v>
      </c>
      <c r="E30" s="181">
        <f>F70</f>
        <v>3.4722222222222225E-3</v>
      </c>
      <c r="F30" s="181">
        <f>'B - CALCULS DES ALLURES   '!L6</f>
        <v>1.0825435095887374E-3</v>
      </c>
      <c r="G30" s="180"/>
      <c r="H30" s="181">
        <f>F71</f>
        <v>2.9761904761904765E-3</v>
      </c>
      <c r="I30" s="188">
        <f>F72</f>
        <v>2.8001792114695345E-3</v>
      </c>
      <c r="J30" s="170"/>
      <c r="K30" s="172"/>
      <c r="L30" s="173"/>
      <c r="M30" s="172"/>
      <c r="N30" s="172"/>
      <c r="O30" s="173"/>
      <c r="P30" s="173"/>
      <c r="Q30" s="172"/>
      <c r="R30" s="173"/>
      <c r="S30" s="173"/>
      <c r="T30" s="172"/>
      <c r="U30" s="173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</row>
    <row r="31" spans="1:75" s="174" customFormat="1" ht="13">
      <c r="A31" s="166">
        <v>6</v>
      </c>
      <c r="B31" s="252" t="s">
        <v>88</v>
      </c>
      <c r="C31" s="243"/>
      <c r="D31" s="168" t="s">
        <v>106</v>
      </c>
      <c r="E31" s="242" t="s">
        <v>108</v>
      </c>
      <c r="F31" s="168" t="s">
        <v>2</v>
      </c>
      <c r="G31" s="167"/>
      <c r="H31" s="168" t="s">
        <v>113</v>
      </c>
      <c r="I31" s="169" t="s">
        <v>116</v>
      </c>
      <c r="J31" s="170"/>
      <c r="K31" s="172"/>
      <c r="L31" s="173"/>
      <c r="M31" s="172"/>
      <c r="N31" s="172"/>
      <c r="O31" s="173"/>
      <c r="P31" s="173"/>
      <c r="Q31" s="172"/>
      <c r="R31" s="173"/>
      <c r="S31" s="173"/>
      <c r="T31" s="172"/>
      <c r="U31" s="173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</row>
    <row r="32" spans="1:75" s="174" customFormat="1" ht="75" customHeight="1">
      <c r="A32" s="166"/>
      <c r="B32" s="253"/>
      <c r="C32" s="240" t="s">
        <v>71</v>
      </c>
      <c r="D32" s="176" t="s">
        <v>167</v>
      </c>
      <c r="E32" s="240" t="s">
        <v>159</v>
      </c>
      <c r="F32" s="176" t="s">
        <v>160</v>
      </c>
      <c r="G32" s="175" t="s">
        <v>71</v>
      </c>
      <c r="H32" s="198" t="s">
        <v>115</v>
      </c>
      <c r="I32" s="199" t="s">
        <v>112</v>
      </c>
      <c r="J32" s="170"/>
      <c r="K32" s="172"/>
      <c r="L32" s="173"/>
      <c r="M32" s="172"/>
      <c r="N32" s="172"/>
      <c r="O32" s="173"/>
      <c r="P32" s="173"/>
      <c r="Q32" s="172"/>
      <c r="R32" s="173"/>
      <c r="S32" s="173"/>
      <c r="T32" s="172"/>
      <c r="U32" s="173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</row>
    <row r="33" spans="1:75" s="174" customFormat="1" ht="13">
      <c r="A33" s="166"/>
      <c r="B33" s="253"/>
      <c r="C33" s="175"/>
      <c r="D33" s="178" t="s">
        <v>102</v>
      </c>
      <c r="E33" s="241" t="s">
        <v>98</v>
      </c>
      <c r="F33" s="190"/>
      <c r="G33" s="175"/>
      <c r="H33" s="178" t="s">
        <v>98</v>
      </c>
      <c r="I33" s="179" t="s">
        <v>114</v>
      </c>
      <c r="J33" s="170"/>
      <c r="K33" s="172"/>
      <c r="L33" s="173"/>
      <c r="M33" s="172"/>
      <c r="N33" s="172"/>
      <c r="O33" s="173"/>
      <c r="P33" s="173"/>
      <c r="Q33" s="172"/>
      <c r="R33" s="173"/>
      <c r="S33" s="173"/>
      <c r="T33" s="172"/>
      <c r="U33" s="173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</row>
    <row r="34" spans="1:75" s="196" customFormat="1" ht="19" customHeight="1" thickBot="1">
      <c r="A34" s="200"/>
      <c r="B34" s="254"/>
      <c r="C34" s="185"/>
      <c r="D34" s="181">
        <f>F74</f>
        <v>2.4707463630613538E-3</v>
      </c>
      <c r="E34" s="181">
        <f>F70</f>
        <v>3.4722222222222225E-3</v>
      </c>
      <c r="F34" s="185"/>
      <c r="G34" s="185"/>
      <c r="H34" s="181">
        <f>F70</f>
        <v>3.4722222222222225E-3</v>
      </c>
      <c r="I34" s="182">
        <f>F72</f>
        <v>2.8001792114695345E-3</v>
      </c>
      <c r="J34" s="192"/>
      <c r="K34" s="193"/>
      <c r="L34" s="194"/>
      <c r="M34" s="193"/>
      <c r="N34" s="193"/>
      <c r="O34" s="194"/>
      <c r="P34" s="194"/>
      <c r="Q34" s="193"/>
      <c r="R34" s="194"/>
      <c r="S34" s="194"/>
      <c r="T34" s="193"/>
      <c r="U34" s="194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</row>
    <row r="35" spans="1:75" s="174" customFormat="1" ht="13">
      <c r="A35" s="186">
        <v>5</v>
      </c>
      <c r="B35" s="252" t="s">
        <v>87</v>
      </c>
      <c r="C35" s="242" t="s">
        <v>108</v>
      </c>
      <c r="D35" s="168" t="s">
        <v>108</v>
      </c>
      <c r="E35" s="168" t="s">
        <v>108</v>
      </c>
      <c r="F35" s="168" t="s">
        <v>107</v>
      </c>
      <c r="G35" s="167"/>
      <c r="H35" s="168" t="s">
        <v>108</v>
      </c>
      <c r="I35" s="169" t="s">
        <v>179</v>
      </c>
      <c r="J35" s="170"/>
      <c r="K35" s="172"/>
      <c r="L35" s="173"/>
      <c r="M35" s="172"/>
      <c r="N35" s="172"/>
      <c r="O35" s="173"/>
      <c r="P35" s="173"/>
      <c r="Q35" s="172"/>
      <c r="R35" s="173"/>
      <c r="S35" s="173"/>
      <c r="T35" s="172"/>
      <c r="U35" s="173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</row>
    <row r="36" spans="1:75" s="174" customFormat="1" ht="75" customHeight="1">
      <c r="A36" s="186"/>
      <c r="B36" s="253"/>
      <c r="C36" s="240" t="s">
        <v>173</v>
      </c>
      <c r="D36" s="176" t="s">
        <v>109</v>
      </c>
      <c r="E36" s="176" t="s">
        <v>163</v>
      </c>
      <c r="F36" s="176" t="s">
        <v>164</v>
      </c>
      <c r="G36" s="175" t="s">
        <v>71</v>
      </c>
      <c r="H36" s="176" t="s">
        <v>121</v>
      </c>
      <c r="I36" s="177" t="s">
        <v>181</v>
      </c>
      <c r="J36" s="170"/>
      <c r="K36" s="172"/>
      <c r="L36" s="173"/>
      <c r="M36" s="172"/>
      <c r="N36" s="172"/>
      <c r="O36" s="173"/>
      <c r="P36" s="173"/>
      <c r="Q36" s="172"/>
      <c r="R36" s="173"/>
      <c r="S36" s="173"/>
      <c r="T36" s="172"/>
      <c r="U36" s="173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</row>
    <row r="37" spans="1:75" s="174" customFormat="1" ht="12" customHeight="1">
      <c r="A37" s="186"/>
      <c r="B37" s="253"/>
      <c r="C37" s="241" t="s">
        <v>98</v>
      </c>
      <c r="D37" s="178" t="s">
        <v>98</v>
      </c>
      <c r="E37" s="178" t="s">
        <v>98</v>
      </c>
      <c r="F37" s="178" t="s">
        <v>102</v>
      </c>
      <c r="G37" s="175"/>
      <c r="H37" s="178" t="s">
        <v>98</v>
      </c>
      <c r="I37" s="179" t="s">
        <v>99</v>
      </c>
      <c r="J37" s="170"/>
      <c r="K37" s="172"/>
      <c r="L37" s="173"/>
      <c r="M37" s="172"/>
      <c r="N37" s="172"/>
      <c r="O37" s="173"/>
      <c r="P37" s="173"/>
      <c r="Q37" s="172"/>
      <c r="R37" s="173"/>
      <c r="S37" s="173"/>
      <c r="T37" s="172"/>
      <c r="U37" s="173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</row>
    <row r="38" spans="1:75" s="196" customFormat="1" ht="19" customHeight="1" thickBot="1">
      <c r="A38" s="191"/>
      <c r="B38" s="254"/>
      <c r="C38" s="181">
        <f>F69</f>
        <v>4.1666666666666666E-3</v>
      </c>
      <c r="D38" s="181">
        <f>F70</f>
        <v>3.4722222222222225E-3</v>
      </c>
      <c r="E38" s="181">
        <f>F70</f>
        <v>3.4722222222222225E-3</v>
      </c>
      <c r="F38" s="181">
        <f>F72</f>
        <v>2.8001792114695345E-3</v>
      </c>
      <c r="G38" s="185"/>
      <c r="H38" s="181">
        <f>F70</f>
        <v>3.4722222222222225E-3</v>
      </c>
      <c r="I38" s="182">
        <f>F72</f>
        <v>2.8001792114695345E-3</v>
      </c>
      <c r="J38" s="192"/>
      <c r="K38" s="193"/>
      <c r="L38" s="194"/>
      <c r="M38" s="193"/>
      <c r="N38" s="193"/>
      <c r="O38" s="194"/>
      <c r="P38" s="194"/>
      <c r="Q38" s="193"/>
      <c r="R38" s="194"/>
      <c r="S38" s="194"/>
      <c r="T38" s="193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</row>
    <row r="39" spans="1:75" s="174" customFormat="1" ht="13">
      <c r="A39" s="186">
        <v>4</v>
      </c>
      <c r="B39" s="252" t="s">
        <v>86</v>
      </c>
      <c r="C39" s="242" t="s">
        <v>170</v>
      </c>
      <c r="D39" s="168" t="s">
        <v>107</v>
      </c>
      <c r="E39" s="168" t="s">
        <v>108</v>
      </c>
      <c r="F39" s="168" t="s">
        <v>2</v>
      </c>
      <c r="G39" s="167"/>
      <c r="H39" s="168" t="s">
        <v>108</v>
      </c>
      <c r="I39" s="169" t="s">
        <v>179</v>
      </c>
      <c r="J39" s="170"/>
      <c r="K39" s="172"/>
      <c r="L39" s="173"/>
      <c r="M39" s="172"/>
      <c r="N39" s="172"/>
      <c r="O39" s="173"/>
      <c r="P39" s="173"/>
      <c r="Q39" s="172"/>
      <c r="R39" s="173"/>
      <c r="S39" s="173"/>
      <c r="T39" s="172"/>
      <c r="U39" s="173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</row>
    <row r="40" spans="1:75" s="174" customFormat="1" ht="75" customHeight="1">
      <c r="A40" s="186"/>
      <c r="B40" s="253"/>
      <c r="C40" s="240" t="s">
        <v>162</v>
      </c>
      <c r="D40" s="176" t="s">
        <v>166</v>
      </c>
      <c r="E40" s="176" t="s">
        <v>156</v>
      </c>
      <c r="F40" s="176" t="s">
        <v>191</v>
      </c>
      <c r="G40" s="175" t="s">
        <v>71</v>
      </c>
      <c r="H40" s="176" t="s">
        <v>122</v>
      </c>
      <c r="I40" s="177" t="s">
        <v>119</v>
      </c>
      <c r="J40" s="170"/>
      <c r="K40" s="172"/>
      <c r="L40" s="173"/>
      <c r="M40" s="172"/>
      <c r="N40" s="172"/>
      <c r="O40" s="173"/>
      <c r="P40" s="173"/>
      <c r="Q40" s="172"/>
      <c r="R40" s="173"/>
      <c r="S40" s="173"/>
      <c r="T40" s="172"/>
      <c r="U40" s="173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</row>
    <row r="41" spans="1:75" s="174" customFormat="1" ht="13">
      <c r="A41" s="186"/>
      <c r="B41" s="253"/>
      <c r="C41" s="241" t="s">
        <v>98</v>
      </c>
      <c r="D41" s="178" t="s">
        <v>102</v>
      </c>
      <c r="E41" s="178" t="s">
        <v>98</v>
      </c>
      <c r="F41" s="178" t="s">
        <v>101</v>
      </c>
      <c r="G41" s="175"/>
      <c r="H41" s="178" t="s">
        <v>98</v>
      </c>
      <c r="I41" s="179" t="s">
        <v>99</v>
      </c>
      <c r="J41" s="170"/>
      <c r="K41" s="172"/>
      <c r="L41" s="173"/>
      <c r="M41" s="172"/>
      <c r="N41" s="172"/>
      <c r="O41" s="173"/>
      <c r="P41" s="173"/>
      <c r="Q41" s="172"/>
      <c r="R41" s="173"/>
      <c r="S41" s="173"/>
      <c r="T41" s="172"/>
      <c r="U41" s="173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</row>
    <row r="42" spans="1:75" s="196" customFormat="1" ht="19" customHeight="1" thickBot="1">
      <c r="A42" s="191"/>
      <c r="B42" s="254"/>
      <c r="C42" s="181">
        <f>F69</f>
        <v>4.1666666666666666E-3</v>
      </c>
      <c r="D42" s="181">
        <f>F72</f>
        <v>2.8001792114695345E-3</v>
      </c>
      <c r="E42" s="181">
        <f>F70</f>
        <v>3.4722222222222225E-3</v>
      </c>
      <c r="F42" s="181">
        <f>'B - CALCULS DES ALLURES   '!L6</f>
        <v>1.0825435095887374E-3</v>
      </c>
      <c r="G42" s="185"/>
      <c r="H42" s="181">
        <f>F70</f>
        <v>3.4722222222222225E-3</v>
      </c>
      <c r="I42" s="182">
        <f>F72</f>
        <v>2.8001792114695345E-3</v>
      </c>
      <c r="J42" s="192"/>
      <c r="K42" s="193"/>
      <c r="L42" s="194"/>
      <c r="M42" s="193"/>
      <c r="N42" s="193"/>
      <c r="O42" s="194"/>
      <c r="P42" s="194"/>
      <c r="Q42" s="193"/>
      <c r="R42" s="194"/>
      <c r="S42" s="194"/>
      <c r="T42" s="193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</row>
    <row r="43" spans="1:75" s="174" customFormat="1" ht="13">
      <c r="A43" s="186">
        <v>3</v>
      </c>
      <c r="B43" s="252" t="s">
        <v>85</v>
      </c>
      <c r="C43" s="242" t="s">
        <v>108</v>
      </c>
      <c r="D43" s="168" t="s">
        <v>107</v>
      </c>
      <c r="E43" s="168" t="s">
        <v>108</v>
      </c>
      <c r="F43" s="168" t="s">
        <v>106</v>
      </c>
      <c r="G43" s="167"/>
      <c r="H43" s="168" t="s">
        <v>108</v>
      </c>
      <c r="I43" s="169" t="s">
        <v>179</v>
      </c>
      <c r="J43" s="170"/>
      <c r="K43" s="172"/>
      <c r="L43" s="173"/>
      <c r="M43" s="172"/>
      <c r="N43" s="172"/>
      <c r="O43" s="173"/>
      <c r="P43" s="173"/>
      <c r="Q43" s="172"/>
      <c r="R43" s="173"/>
      <c r="S43" s="173"/>
      <c r="T43" s="172"/>
      <c r="U43" s="173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</row>
    <row r="44" spans="1:75" s="174" customFormat="1" ht="75" customHeight="1">
      <c r="A44" s="186"/>
      <c r="B44" s="253"/>
      <c r="C44" s="240" t="s">
        <v>174</v>
      </c>
      <c r="D44" s="176" t="s">
        <v>165</v>
      </c>
      <c r="E44" s="176" t="s">
        <v>122</v>
      </c>
      <c r="F44" s="176" t="s">
        <v>176</v>
      </c>
      <c r="G44" s="175" t="s">
        <v>71</v>
      </c>
      <c r="H44" s="176" t="s">
        <v>123</v>
      </c>
      <c r="I44" s="177" t="s">
        <v>178</v>
      </c>
      <c r="J44" s="170"/>
      <c r="K44" s="172"/>
      <c r="L44" s="173"/>
      <c r="M44" s="172"/>
      <c r="N44" s="172"/>
      <c r="O44" s="173"/>
      <c r="P44" s="173"/>
      <c r="Q44" s="172"/>
      <c r="R44" s="173"/>
      <c r="S44" s="173"/>
      <c r="T44" s="172"/>
      <c r="U44" s="173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</row>
    <row r="45" spans="1:75" s="174" customFormat="1" ht="13">
      <c r="A45" s="186"/>
      <c r="B45" s="253"/>
      <c r="C45" s="241" t="s">
        <v>98</v>
      </c>
      <c r="D45" s="178" t="s">
        <v>102</v>
      </c>
      <c r="E45" s="178" t="s">
        <v>98</v>
      </c>
      <c r="F45" s="178" t="s">
        <v>102</v>
      </c>
      <c r="G45" s="175"/>
      <c r="H45" s="178" t="s">
        <v>98</v>
      </c>
      <c r="I45" s="179" t="s">
        <v>99</v>
      </c>
      <c r="J45" s="170"/>
      <c r="K45" s="172"/>
      <c r="L45" s="173"/>
      <c r="M45" s="172"/>
      <c r="N45" s="172"/>
      <c r="O45" s="173"/>
      <c r="P45" s="173"/>
      <c r="Q45" s="172"/>
      <c r="R45" s="173"/>
      <c r="S45" s="173"/>
      <c r="T45" s="172"/>
      <c r="U45" s="173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</row>
    <row r="46" spans="1:75" s="174" customFormat="1" ht="19" customHeight="1" thickBot="1">
      <c r="A46" s="186"/>
      <c r="B46" s="254"/>
      <c r="C46" s="181">
        <f>F70</f>
        <v>3.4722222222222225E-3</v>
      </c>
      <c r="D46" s="181">
        <f>F72</f>
        <v>2.8001792114695345E-3</v>
      </c>
      <c r="E46" s="181">
        <f>F70</f>
        <v>3.4722222222222225E-3</v>
      </c>
      <c r="F46" s="181">
        <f>F74</f>
        <v>2.4707463630613538E-3</v>
      </c>
      <c r="G46" s="180"/>
      <c r="H46" s="181">
        <f>F71</f>
        <v>2.9761904761904765E-3</v>
      </c>
      <c r="I46" s="182">
        <f>F72</f>
        <v>2.8001792114695345E-3</v>
      </c>
      <c r="J46" s="170"/>
      <c r="K46" s="172"/>
      <c r="L46" s="173"/>
      <c r="M46" s="172"/>
      <c r="N46" s="172"/>
      <c r="O46" s="173"/>
      <c r="P46" s="173"/>
      <c r="Q46" s="172"/>
      <c r="R46" s="173"/>
      <c r="S46" s="173"/>
      <c r="T46" s="172"/>
      <c r="U46" s="173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</row>
    <row r="47" spans="1:75" s="154" customFormat="1" ht="13">
      <c r="A47" s="183">
        <v>2</v>
      </c>
      <c r="B47" s="252" t="s">
        <v>84</v>
      </c>
      <c r="C47" s="242" t="s">
        <v>170</v>
      </c>
      <c r="D47" s="168" t="s">
        <v>106</v>
      </c>
      <c r="E47" s="242" t="s">
        <v>108</v>
      </c>
      <c r="F47" s="168" t="s">
        <v>107</v>
      </c>
      <c r="G47" s="167"/>
      <c r="H47" s="168" t="s">
        <v>108</v>
      </c>
      <c r="I47" s="169" t="s">
        <v>108</v>
      </c>
      <c r="J47" s="201"/>
      <c r="K47" s="156"/>
      <c r="L47" s="157"/>
      <c r="M47" s="156"/>
      <c r="N47" s="156"/>
      <c r="O47" s="157"/>
      <c r="P47" s="157"/>
      <c r="Q47" s="156"/>
      <c r="R47" s="157"/>
      <c r="S47" s="157"/>
      <c r="T47" s="156"/>
      <c r="U47" s="157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</row>
    <row r="48" spans="1:75" ht="75" customHeight="1">
      <c r="A48" s="183"/>
      <c r="B48" s="253"/>
      <c r="C48" s="240" t="s">
        <v>168</v>
      </c>
      <c r="D48" s="176" t="s">
        <v>172</v>
      </c>
      <c r="E48" s="240" t="s">
        <v>156</v>
      </c>
      <c r="F48" s="176" t="s">
        <v>180</v>
      </c>
      <c r="G48" s="175" t="s">
        <v>71</v>
      </c>
      <c r="H48" s="176" t="s">
        <v>186</v>
      </c>
      <c r="I48" s="177" t="s">
        <v>78</v>
      </c>
      <c r="J48" s="201"/>
      <c r="K48" s="156"/>
      <c r="L48" s="157"/>
      <c r="M48" s="156"/>
      <c r="N48" s="156"/>
      <c r="O48" s="157"/>
      <c r="P48" s="157"/>
      <c r="Q48" s="156"/>
      <c r="R48" s="157"/>
      <c r="S48" s="157"/>
      <c r="T48" s="156"/>
      <c r="U48" s="157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</row>
    <row r="49" spans="1:57" ht="13">
      <c r="A49" s="183"/>
      <c r="B49" s="253"/>
      <c r="C49" s="241" t="s">
        <v>98</v>
      </c>
      <c r="D49" s="178" t="s">
        <v>102</v>
      </c>
      <c r="E49" s="241" t="s">
        <v>98</v>
      </c>
      <c r="F49" s="178" t="s">
        <v>102</v>
      </c>
      <c r="G49" s="175"/>
      <c r="H49" s="178" t="s">
        <v>98</v>
      </c>
      <c r="I49" s="179" t="s">
        <v>99</v>
      </c>
      <c r="J49" s="201"/>
      <c r="K49" s="156"/>
      <c r="L49" s="157"/>
      <c r="M49" s="156"/>
      <c r="N49" s="156"/>
      <c r="O49" s="157"/>
      <c r="P49" s="157"/>
      <c r="Q49" s="156"/>
      <c r="R49" s="157"/>
      <c r="S49" s="157"/>
      <c r="T49" s="156"/>
      <c r="U49" s="157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</row>
    <row r="50" spans="1:57" ht="21" customHeight="1" thickBot="1">
      <c r="A50" s="183"/>
      <c r="B50" s="254"/>
      <c r="C50" s="181">
        <f>F69</f>
        <v>4.1666666666666666E-3</v>
      </c>
      <c r="D50" s="181">
        <f>F74</f>
        <v>2.4707463630613538E-3</v>
      </c>
      <c r="E50" s="181">
        <f>F70</f>
        <v>3.4722222222222225E-3</v>
      </c>
      <c r="F50" s="181">
        <f>F72</f>
        <v>2.8001792114695345E-3</v>
      </c>
      <c r="G50" s="180"/>
      <c r="H50" s="181">
        <f>F71</f>
        <v>2.9761904761904765E-3</v>
      </c>
      <c r="I50" s="182">
        <f>F70</f>
        <v>3.4722222222222225E-3</v>
      </c>
      <c r="J50" s="201"/>
      <c r="K50" s="156"/>
      <c r="L50" s="157"/>
      <c r="M50" s="156"/>
      <c r="N50" s="156"/>
      <c r="O50" s="157"/>
      <c r="P50" s="157"/>
      <c r="Q50" s="156"/>
      <c r="R50" s="157"/>
      <c r="S50" s="157"/>
      <c r="T50" s="156"/>
      <c r="U50" s="157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</row>
    <row r="51" spans="1:57" ht="13">
      <c r="A51" s="166">
        <v>1</v>
      </c>
      <c r="B51" s="252" t="s">
        <v>82</v>
      </c>
      <c r="C51" s="167"/>
      <c r="D51" s="168" t="s">
        <v>108</v>
      </c>
      <c r="E51" s="167"/>
      <c r="F51" s="168" t="s">
        <v>108</v>
      </c>
      <c r="G51" s="167"/>
      <c r="H51" s="168" t="s">
        <v>113</v>
      </c>
      <c r="I51" s="202"/>
      <c r="J51" s="201"/>
      <c r="K51" s="156"/>
      <c r="L51" s="157"/>
      <c r="M51" s="156"/>
      <c r="N51" s="156"/>
      <c r="O51" s="157"/>
      <c r="P51" s="157"/>
      <c r="Q51" s="156"/>
      <c r="R51" s="157"/>
      <c r="S51" s="157"/>
      <c r="T51" s="156"/>
      <c r="U51" s="157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</row>
    <row r="52" spans="1:57" ht="64" customHeight="1">
      <c r="A52" s="166"/>
      <c r="B52" s="253"/>
      <c r="C52" s="175" t="s">
        <v>117</v>
      </c>
      <c r="D52" s="176" t="s">
        <v>76</v>
      </c>
      <c r="E52" s="175" t="s">
        <v>117</v>
      </c>
      <c r="F52" s="176" t="s">
        <v>77</v>
      </c>
      <c r="G52" s="175" t="s">
        <v>117</v>
      </c>
      <c r="H52" s="198" t="s">
        <v>124</v>
      </c>
      <c r="I52" s="203" t="s">
        <v>81</v>
      </c>
      <c r="J52" s="201"/>
      <c r="K52" s="156"/>
      <c r="L52" s="157"/>
      <c r="M52" s="156"/>
      <c r="N52" s="156"/>
      <c r="O52" s="157"/>
      <c r="P52" s="157"/>
      <c r="Q52" s="156"/>
      <c r="R52" s="157"/>
      <c r="S52" s="157"/>
      <c r="T52" s="156"/>
      <c r="U52" s="157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</row>
    <row r="53" spans="1:57" ht="17" customHeight="1">
      <c r="A53" s="166"/>
      <c r="B53" s="253"/>
      <c r="C53" s="175"/>
      <c r="D53" s="178" t="s">
        <v>98</v>
      </c>
      <c r="E53" s="175"/>
      <c r="F53" s="178" t="s">
        <v>98</v>
      </c>
      <c r="G53" s="175"/>
      <c r="H53" s="178" t="s">
        <v>98</v>
      </c>
      <c r="I53" s="179" t="s">
        <v>114</v>
      </c>
      <c r="J53" s="201"/>
      <c r="K53" s="156"/>
      <c r="L53" s="157"/>
      <c r="M53" s="156"/>
      <c r="N53" s="156"/>
      <c r="O53" s="157"/>
      <c r="P53" s="157"/>
      <c r="Q53" s="156"/>
      <c r="R53" s="157"/>
      <c r="S53" s="157"/>
      <c r="T53" s="156"/>
      <c r="U53" s="157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</row>
    <row r="54" spans="1:57" ht="19" customHeight="1" thickBot="1">
      <c r="A54" s="166"/>
      <c r="B54" s="254"/>
      <c r="C54" s="180"/>
      <c r="D54" s="181">
        <f>F70</f>
        <v>3.4722222222222225E-3</v>
      </c>
      <c r="E54" s="180"/>
      <c r="F54" s="181">
        <f>F70</f>
        <v>3.4722222222222225E-3</v>
      </c>
      <c r="G54" s="180"/>
      <c r="H54" s="181">
        <f>F70</f>
        <v>3.4722222222222225E-3</v>
      </c>
      <c r="I54" s="182">
        <f>F72</f>
        <v>2.8001792114695345E-3</v>
      </c>
      <c r="J54" s="201"/>
      <c r="K54" s="156"/>
      <c r="L54" s="157"/>
      <c r="M54" s="156"/>
      <c r="N54" s="156"/>
      <c r="O54" s="157"/>
      <c r="P54" s="157"/>
      <c r="Q54" s="156"/>
      <c r="R54" s="157"/>
      <c r="S54" s="157"/>
      <c r="T54" s="156"/>
      <c r="U54" s="157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</row>
    <row r="55" spans="1:57" ht="13">
      <c r="A55" s="166"/>
      <c r="B55" s="252" t="s">
        <v>83</v>
      </c>
      <c r="C55" s="167"/>
      <c r="D55" s="167"/>
      <c r="E55" s="167"/>
      <c r="F55" s="204" t="s">
        <v>120</v>
      </c>
      <c r="G55" s="167"/>
      <c r="H55" s="205"/>
      <c r="I55" s="206" t="s">
        <v>120</v>
      </c>
      <c r="J55" s="201"/>
      <c r="K55" s="156"/>
      <c r="L55" s="157"/>
      <c r="M55" s="156"/>
      <c r="N55" s="156"/>
      <c r="O55" s="157"/>
      <c r="P55" s="157"/>
      <c r="Q55" s="156"/>
      <c r="R55" s="157"/>
      <c r="S55" s="157"/>
      <c r="T55" s="156"/>
      <c r="U55" s="157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</row>
    <row r="56" spans="1:57" ht="69" customHeight="1">
      <c r="A56" s="166"/>
      <c r="B56" s="253"/>
      <c r="C56" s="175" t="s">
        <v>71</v>
      </c>
      <c r="D56" s="175" t="s">
        <v>71</v>
      </c>
      <c r="E56" s="175" t="s">
        <v>71</v>
      </c>
      <c r="F56" s="207" t="s">
        <v>79</v>
      </c>
      <c r="G56" s="175" t="s">
        <v>71</v>
      </c>
      <c r="H56" s="175" t="s">
        <v>71</v>
      </c>
      <c r="I56" s="177" t="s">
        <v>118</v>
      </c>
      <c r="J56" s="201"/>
      <c r="K56" s="156"/>
      <c r="L56" s="157"/>
      <c r="M56" s="156"/>
      <c r="N56" s="156"/>
      <c r="O56" s="157"/>
      <c r="P56" s="157"/>
      <c r="Q56" s="156"/>
      <c r="R56" s="157"/>
      <c r="S56" s="157"/>
      <c r="T56" s="156"/>
      <c r="U56" s="157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</row>
    <row r="57" spans="1:57" ht="13">
      <c r="A57" s="166"/>
      <c r="B57" s="253"/>
      <c r="C57" s="175"/>
      <c r="D57" s="175"/>
      <c r="E57" s="175"/>
      <c r="F57" s="178" t="s">
        <v>98</v>
      </c>
      <c r="G57" s="175"/>
      <c r="H57" s="208"/>
      <c r="I57" s="179" t="s">
        <v>99</v>
      </c>
      <c r="J57" s="201"/>
      <c r="K57" s="156"/>
      <c r="L57" s="157"/>
      <c r="M57" s="156"/>
      <c r="N57" s="156"/>
      <c r="O57" s="157"/>
      <c r="P57" s="157"/>
      <c r="Q57" s="156"/>
      <c r="R57" s="157"/>
      <c r="S57" s="157"/>
      <c r="T57" s="156"/>
      <c r="U57" s="157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</row>
    <row r="58" spans="1:57" ht="19" customHeight="1" thickBot="1">
      <c r="A58" s="166"/>
      <c r="B58" s="254"/>
      <c r="C58" s="180"/>
      <c r="D58" s="180"/>
      <c r="E58" s="180"/>
      <c r="F58" s="181">
        <f>F69</f>
        <v>4.1666666666666666E-3</v>
      </c>
      <c r="G58" s="180"/>
      <c r="H58" s="180"/>
      <c r="I58" s="188">
        <f>F69</f>
        <v>4.1666666666666666E-3</v>
      </c>
      <c r="J58" s="201"/>
      <c r="K58" s="156"/>
      <c r="L58" s="157"/>
      <c r="M58" s="156"/>
      <c r="N58" s="156"/>
      <c r="O58" s="157"/>
      <c r="P58" s="157"/>
      <c r="Q58" s="156"/>
      <c r="R58" s="157"/>
      <c r="S58" s="157"/>
      <c r="T58" s="156"/>
      <c r="U58" s="157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</row>
    <row r="59" spans="1:57" ht="15.5" customHeight="1">
      <c r="K59" s="156"/>
      <c r="L59" s="157"/>
      <c r="M59" s="156"/>
      <c r="N59" s="156"/>
      <c r="O59" s="157"/>
      <c r="P59" s="157"/>
      <c r="Q59" s="156"/>
      <c r="R59" s="157"/>
      <c r="S59" s="157"/>
      <c r="T59" s="156"/>
      <c r="U59" s="157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</row>
    <row r="60" spans="1:57" ht="15.5" customHeight="1">
      <c r="A60" s="209"/>
      <c r="B60" s="210" t="s">
        <v>23</v>
      </c>
      <c r="C60" s="211"/>
      <c r="D60" s="212"/>
      <c r="E60" s="212"/>
      <c r="G60" s="211"/>
      <c r="H60" s="211"/>
      <c r="I60" s="211"/>
      <c r="J60" s="211"/>
      <c r="K60" s="156"/>
      <c r="L60" s="157"/>
      <c r="M60" s="156"/>
      <c r="N60" s="156"/>
      <c r="O60" s="157"/>
      <c r="P60" s="157"/>
      <c r="Q60" s="156"/>
      <c r="R60" s="157"/>
      <c r="S60" s="157"/>
      <c r="T60" s="156"/>
      <c r="U60" s="157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</row>
    <row r="61" spans="1:57" ht="15.5" customHeight="1">
      <c r="A61" s="209"/>
      <c r="B61" s="210" t="s">
        <v>66</v>
      </c>
      <c r="C61" s="211"/>
      <c r="D61" s="212"/>
      <c r="E61" s="212"/>
      <c r="H61" s="211"/>
      <c r="I61" s="211"/>
      <c r="J61" s="211"/>
      <c r="K61" s="156"/>
      <c r="L61" s="157"/>
      <c r="M61" s="156"/>
      <c r="N61" s="156"/>
      <c r="O61" s="157"/>
      <c r="P61" s="157"/>
      <c r="Q61" s="156"/>
      <c r="R61" s="157"/>
      <c r="S61" s="157"/>
      <c r="T61" s="156"/>
      <c r="U61" s="157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</row>
    <row r="62" spans="1:57" ht="15.5" customHeight="1">
      <c r="A62" s="209"/>
      <c r="B62" s="210" t="s">
        <v>67</v>
      </c>
      <c r="C62" s="211"/>
      <c r="D62" s="212"/>
      <c r="E62" s="212"/>
      <c r="G62" s="211"/>
      <c r="H62" s="211"/>
      <c r="I62" s="211"/>
      <c r="J62" s="211"/>
      <c r="K62" s="156"/>
      <c r="L62" s="157"/>
      <c r="M62" s="156"/>
      <c r="N62" s="156"/>
      <c r="O62" s="157"/>
      <c r="P62" s="157"/>
      <c r="Q62" s="156"/>
      <c r="R62" s="157"/>
      <c r="S62" s="157"/>
      <c r="T62" s="156"/>
      <c r="U62" s="157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</row>
    <row r="63" spans="1:57" ht="15.5" customHeight="1">
      <c r="A63" s="209"/>
      <c r="B63" s="210" t="s">
        <v>68</v>
      </c>
      <c r="C63" s="211"/>
      <c r="D63" s="211"/>
      <c r="E63" s="213"/>
      <c r="G63" s="211"/>
      <c r="H63" s="211"/>
      <c r="I63" s="211"/>
      <c r="J63" s="211"/>
      <c r="K63" s="156"/>
      <c r="L63" s="157"/>
      <c r="M63" s="156"/>
      <c r="N63" s="156"/>
      <c r="O63" s="157"/>
      <c r="P63" s="157"/>
      <c r="Q63" s="156"/>
      <c r="R63" s="157"/>
      <c r="S63" s="157"/>
      <c r="T63" s="156"/>
      <c r="U63" s="157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</row>
    <row r="64" spans="1:57" ht="15.5" customHeight="1">
      <c r="A64" s="209"/>
      <c r="B64" s="212" t="s">
        <v>58</v>
      </c>
      <c r="C64" s="211"/>
      <c r="D64" s="211"/>
      <c r="E64" s="213"/>
      <c r="G64" s="211"/>
      <c r="H64" s="211"/>
      <c r="I64" s="211"/>
      <c r="J64" s="211"/>
      <c r="K64" s="156"/>
      <c r="L64" s="157"/>
      <c r="M64" s="156"/>
      <c r="N64" s="156"/>
      <c r="O64" s="157"/>
      <c r="P64" s="157"/>
      <c r="Q64" s="156"/>
      <c r="R64" s="157"/>
      <c r="S64" s="157"/>
      <c r="T64" s="156"/>
      <c r="U64" s="157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</row>
    <row r="65" spans="1:75" ht="15.5" customHeight="1">
      <c r="A65" s="209"/>
      <c r="B65" s="210"/>
      <c r="C65" s="211"/>
      <c r="D65" s="211"/>
      <c r="E65" s="213"/>
      <c r="G65" s="211"/>
      <c r="H65" s="211"/>
      <c r="I65" s="211"/>
      <c r="J65" s="211"/>
      <c r="K65" s="156"/>
      <c r="L65" s="157"/>
      <c r="M65" s="156"/>
      <c r="N65" s="156"/>
      <c r="O65" s="157"/>
      <c r="P65" s="157"/>
      <c r="Q65" s="156"/>
      <c r="R65" s="157"/>
      <c r="S65" s="157"/>
      <c r="T65" s="156"/>
      <c r="U65" s="157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</row>
    <row r="66" spans="1:75" ht="15.5" customHeight="1">
      <c r="A66" s="251" t="s">
        <v>57</v>
      </c>
      <c r="B66" s="251"/>
      <c r="C66" s="251"/>
      <c r="D66" s="251"/>
      <c r="E66" s="251"/>
      <c r="F66" s="251"/>
      <c r="G66" s="251"/>
      <c r="H66" s="251"/>
      <c r="I66" s="251"/>
      <c r="J66" s="156"/>
      <c r="K66" s="157"/>
      <c r="L66" s="156"/>
      <c r="M66" s="156"/>
      <c r="N66" s="157"/>
      <c r="O66" s="157"/>
      <c r="P66" s="156"/>
      <c r="Q66" s="157"/>
      <c r="R66" s="157"/>
      <c r="S66" s="156"/>
      <c r="T66" s="157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W66" s="159"/>
    </row>
    <row r="67" spans="1:75" ht="8" customHeight="1">
      <c r="A67" s="209"/>
      <c r="B67" s="211"/>
      <c r="C67" s="211"/>
      <c r="D67" s="211"/>
      <c r="E67" s="60"/>
      <c r="G67" s="214"/>
      <c r="H67" s="214"/>
      <c r="I67" s="214"/>
      <c r="J67" s="211"/>
      <c r="K67" s="156"/>
      <c r="L67" s="158"/>
      <c r="M67" s="156"/>
      <c r="N67" s="156"/>
      <c r="O67" s="156"/>
      <c r="P67" s="157"/>
      <c r="Q67" s="156"/>
      <c r="R67" s="157"/>
      <c r="S67" s="157"/>
      <c r="T67" s="156"/>
      <c r="U67" s="157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</row>
    <row r="68" spans="1:75" s="222" customFormat="1" ht="29" customHeight="1">
      <c r="A68" s="209"/>
      <c r="B68" s="215" t="s">
        <v>24</v>
      </c>
      <c r="C68" s="215" t="s">
        <v>24</v>
      </c>
      <c r="D68" s="215" t="s">
        <v>26</v>
      </c>
      <c r="E68" s="215" t="s">
        <v>25</v>
      </c>
      <c r="F68" s="216" t="s">
        <v>69</v>
      </c>
      <c r="G68" s="215" t="s">
        <v>27</v>
      </c>
      <c r="H68" s="217"/>
      <c r="I68" s="217"/>
      <c r="J68" s="217"/>
      <c r="K68" s="218"/>
      <c r="L68" s="219"/>
      <c r="M68" s="220"/>
      <c r="N68" s="218"/>
      <c r="O68" s="219"/>
      <c r="P68" s="219"/>
      <c r="Q68" s="218"/>
      <c r="R68" s="219"/>
      <c r="S68" s="219"/>
      <c r="T68" s="218"/>
      <c r="U68" s="219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</row>
    <row r="69" spans="1:75" s="228" customFormat="1" ht="15.5" customHeight="1">
      <c r="A69" s="209"/>
      <c r="B69" s="201" t="s">
        <v>62</v>
      </c>
      <c r="C69" s="201" t="s">
        <v>37</v>
      </c>
      <c r="D69" s="223" t="s">
        <v>45</v>
      </c>
      <c r="E69" s="224">
        <v>0.5</v>
      </c>
      <c r="F69" s="225">
        <f>'B - CALCULS DES ALLURES   '!W6</f>
        <v>4.1666666666666666E-3</v>
      </c>
      <c r="G69" s="226" t="s">
        <v>50</v>
      </c>
      <c r="H69" s="161"/>
      <c r="I69" s="161"/>
      <c r="J69" s="161"/>
      <c r="K69" s="156"/>
      <c r="L69" s="157"/>
      <c r="M69" s="227"/>
      <c r="N69" s="156"/>
      <c r="O69" s="157"/>
      <c r="P69" s="157"/>
      <c r="Q69" s="156"/>
      <c r="R69" s="157"/>
      <c r="S69" s="157"/>
      <c r="T69" s="156"/>
      <c r="U69" s="157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</row>
    <row r="70" spans="1:75" s="228" customFormat="1" ht="15.5" customHeight="1">
      <c r="A70" s="209"/>
      <c r="B70" s="201" t="s">
        <v>28</v>
      </c>
      <c r="C70" s="201" t="s">
        <v>0</v>
      </c>
      <c r="D70" s="223" t="s">
        <v>36</v>
      </c>
      <c r="E70" s="224">
        <v>0.6</v>
      </c>
      <c r="F70" s="229">
        <f>'B - CALCULS DES ALLURES   '!W7</f>
        <v>3.4722222222222225E-3</v>
      </c>
      <c r="G70" s="226" t="s">
        <v>29</v>
      </c>
      <c r="H70" s="161"/>
      <c r="I70" s="161"/>
      <c r="J70" s="161"/>
      <c r="K70" s="156"/>
      <c r="L70" s="157"/>
      <c r="M70" s="227"/>
      <c r="N70" s="156"/>
      <c r="O70" s="157"/>
      <c r="P70" s="157"/>
      <c r="Q70" s="156"/>
      <c r="R70" s="157"/>
      <c r="S70" s="157"/>
      <c r="T70" s="156"/>
      <c r="U70" s="157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</row>
    <row r="71" spans="1:75" s="228" customFormat="1" ht="15.5" customHeight="1">
      <c r="A71" s="209"/>
      <c r="B71" s="201" t="s">
        <v>30</v>
      </c>
      <c r="C71" s="201" t="s">
        <v>38</v>
      </c>
      <c r="D71" s="223" t="s">
        <v>149</v>
      </c>
      <c r="E71" s="224">
        <v>0.7</v>
      </c>
      <c r="F71" s="225">
        <f>'B - CALCULS DES ALLURES   '!W8</f>
        <v>2.9761904761904765E-3</v>
      </c>
      <c r="G71" s="226" t="s">
        <v>54</v>
      </c>
      <c r="H71" s="161"/>
      <c r="I71" s="161"/>
      <c r="J71" s="161"/>
      <c r="K71" s="156"/>
      <c r="L71" s="157"/>
      <c r="M71" s="227"/>
      <c r="N71" s="156"/>
      <c r="O71" s="157"/>
      <c r="P71" s="157"/>
      <c r="Q71" s="156"/>
      <c r="R71" s="157"/>
      <c r="S71" s="157"/>
      <c r="T71" s="156"/>
      <c r="U71" s="157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</row>
    <row r="72" spans="1:75" s="228" customFormat="1" ht="15.5" customHeight="1">
      <c r="A72" s="209"/>
      <c r="B72" s="230" t="s">
        <v>31</v>
      </c>
      <c r="C72" s="201" t="s">
        <v>63</v>
      </c>
      <c r="D72" s="231" t="s">
        <v>53</v>
      </c>
      <c r="E72" s="224">
        <v>0.75</v>
      </c>
      <c r="F72" s="225">
        <f>'B - CALCULS DES ALLURES   '!T6</f>
        <v>2.8001792114695345E-3</v>
      </c>
      <c r="G72" s="226" t="s">
        <v>51</v>
      </c>
      <c r="H72" s="161"/>
      <c r="I72" s="161"/>
      <c r="J72" s="161"/>
      <c r="K72" s="156"/>
      <c r="L72" s="157"/>
      <c r="M72" s="227"/>
      <c r="N72" s="156"/>
      <c r="O72" s="157"/>
      <c r="P72" s="157"/>
      <c r="Q72" s="156"/>
      <c r="R72" s="157"/>
      <c r="S72" s="157"/>
      <c r="T72" s="156"/>
      <c r="U72" s="157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</row>
    <row r="73" spans="1:75" s="228" customFormat="1" ht="15.5" customHeight="1">
      <c r="A73" s="209"/>
      <c r="B73" s="232" t="s">
        <v>33</v>
      </c>
      <c r="C73" s="233" t="s">
        <v>65</v>
      </c>
      <c r="D73" s="234" t="s">
        <v>48</v>
      </c>
      <c r="E73" s="235" t="s">
        <v>56</v>
      </c>
      <c r="F73" s="236">
        <f>F72*0.98</f>
        <v>2.7441756272401437E-3</v>
      </c>
      <c r="G73" s="237" t="s">
        <v>52</v>
      </c>
      <c r="H73" s="238"/>
      <c r="I73" s="161"/>
      <c r="J73" s="161"/>
      <c r="K73" s="156"/>
      <c r="L73" s="157"/>
      <c r="M73" s="227"/>
      <c r="N73" s="156"/>
      <c r="O73" s="157"/>
      <c r="P73" s="157"/>
      <c r="Q73" s="156"/>
      <c r="R73" s="157"/>
      <c r="S73" s="157"/>
      <c r="T73" s="156"/>
      <c r="U73" s="157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</row>
    <row r="74" spans="1:75" s="228" customFormat="1" ht="15.5" customHeight="1">
      <c r="A74" s="209"/>
      <c r="B74" s="201" t="s">
        <v>35</v>
      </c>
      <c r="C74" s="201" t="s">
        <v>64</v>
      </c>
      <c r="D74" s="231" t="s">
        <v>46</v>
      </c>
      <c r="E74" s="224">
        <v>0.8</v>
      </c>
      <c r="F74" s="225">
        <f>'B - CALCULS DES ALLURES   '!R6</f>
        <v>2.4707463630613538E-3</v>
      </c>
      <c r="G74" s="226" t="s">
        <v>32</v>
      </c>
      <c r="H74" s="161"/>
      <c r="I74" s="161"/>
      <c r="J74" s="161"/>
      <c r="K74" s="156"/>
      <c r="L74" s="157"/>
      <c r="M74" s="227"/>
      <c r="N74" s="156"/>
      <c r="O74" s="157"/>
      <c r="P74" s="157"/>
      <c r="Q74" s="156"/>
      <c r="R74" s="157"/>
      <c r="S74" s="157"/>
      <c r="T74" s="156"/>
      <c r="U74" s="157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</row>
    <row r="75" spans="1:75" s="228" customFormat="1" ht="15.5" customHeight="1">
      <c r="A75" s="209"/>
      <c r="B75" s="201" t="s">
        <v>59</v>
      </c>
      <c r="C75" s="201" t="s">
        <v>44</v>
      </c>
      <c r="D75" s="231" t="s">
        <v>148</v>
      </c>
      <c r="E75" s="224">
        <v>0.85</v>
      </c>
      <c r="F75" s="225">
        <f>'B - CALCULS DES ALLURES   '!W11</f>
        <v>2.4509803921568627E-3</v>
      </c>
      <c r="G75" s="226" t="s">
        <v>47</v>
      </c>
      <c r="H75" s="161"/>
      <c r="I75" s="161"/>
      <c r="J75" s="161"/>
      <c r="K75" s="156"/>
      <c r="L75" s="157"/>
      <c r="M75" s="227"/>
      <c r="N75" s="156"/>
      <c r="O75" s="157"/>
      <c r="P75" s="157"/>
      <c r="Q75" s="156"/>
      <c r="R75" s="157"/>
      <c r="S75" s="157"/>
      <c r="T75" s="156"/>
      <c r="U75" s="157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</row>
    <row r="76" spans="1:75" ht="15.5" customHeight="1">
      <c r="A76" s="209"/>
      <c r="B76" s="161" t="s">
        <v>60</v>
      </c>
      <c r="C76" s="201" t="s">
        <v>39</v>
      </c>
      <c r="D76" s="231" t="s">
        <v>152</v>
      </c>
      <c r="E76" s="224">
        <v>0.9</v>
      </c>
      <c r="F76" s="225">
        <f>'B - CALCULS DES ALLURES   '!P6</f>
        <v>2.3334826762246115E-3</v>
      </c>
      <c r="G76" s="226" t="s">
        <v>34</v>
      </c>
      <c r="H76" s="214"/>
      <c r="I76" s="214"/>
      <c r="J76" s="214"/>
      <c r="K76" s="156"/>
      <c r="L76" s="157"/>
      <c r="M76" s="227"/>
      <c r="N76" s="156"/>
      <c r="O76" s="157"/>
      <c r="P76" s="157"/>
      <c r="Q76" s="156"/>
      <c r="R76" s="157"/>
      <c r="S76" s="157"/>
      <c r="T76" s="156"/>
      <c r="U76" s="157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</row>
    <row r="77" spans="1:75" ht="15.5" customHeight="1">
      <c r="A77" s="209"/>
      <c r="B77" s="201" t="s">
        <v>61</v>
      </c>
      <c r="C77" s="201" t="s">
        <v>2</v>
      </c>
      <c r="D77" s="231" t="s">
        <v>75</v>
      </c>
      <c r="E77" s="224" t="s">
        <v>42</v>
      </c>
      <c r="F77" s="161" t="s">
        <v>55</v>
      </c>
      <c r="G77" s="226" t="s">
        <v>41</v>
      </c>
      <c r="H77" s="214"/>
      <c r="I77" s="214"/>
      <c r="J77" s="214"/>
      <c r="K77" s="156"/>
      <c r="L77" s="157"/>
      <c r="M77" s="227"/>
      <c r="N77" s="156"/>
      <c r="O77" s="157"/>
      <c r="P77" s="157"/>
      <c r="Q77" s="156"/>
      <c r="R77" s="157"/>
      <c r="S77" s="157"/>
      <c r="T77" s="156"/>
      <c r="U77" s="157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</row>
    <row r="78" spans="1:75" ht="15.5" customHeight="1">
      <c r="A78" s="209"/>
      <c r="B78" s="62"/>
      <c r="C78" s="61"/>
      <c r="D78" s="61"/>
      <c r="E78" s="61"/>
      <c r="F78" s="63"/>
      <c r="G78" s="62"/>
      <c r="H78" s="211"/>
      <c r="I78" s="211"/>
      <c r="J78" s="211"/>
      <c r="K78" s="156"/>
      <c r="L78" s="157"/>
      <c r="M78" s="156"/>
      <c r="N78" s="156"/>
      <c r="O78" s="157"/>
      <c r="P78" s="157"/>
      <c r="Q78" s="156"/>
      <c r="R78" s="157"/>
      <c r="S78" s="157"/>
      <c r="T78" s="156"/>
      <c r="U78" s="157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</row>
    <row r="79" spans="1:75" ht="15.5" customHeight="1">
      <c r="A79" s="209"/>
      <c r="B79" s="62"/>
      <c r="C79" s="61"/>
      <c r="D79" s="61"/>
      <c r="E79" s="61"/>
      <c r="F79" s="63"/>
      <c r="G79" s="62"/>
      <c r="H79" s="211"/>
      <c r="I79" s="211"/>
      <c r="J79" s="211"/>
      <c r="K79" s="156"/>
      <c r="L79" s="157"/>
      <c r="M79" s="156"/>
      <c r="N79" s="156"/>
      <c r="O79" s="157"/>
      <c r="P79" s="157"/>
      <c r="Q79" s="156"/>
      <c r="R79" s="157"/>
      <c r="S79" s="157"/>
      <c r="T79" s="156"/>
      <c r="U79" s="157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</row>
    <row r="80" spans="1:75" ht="15.5" customHeight="1">
      <c r="B80" s="62"/>
      <c r="C80" s="61"/>
      <c r="D80" s="61"/>
      <c r="E80" s="61"/>
      <c r="F80" s="63"/>
      <c r="G80" s="62"/>
      <c r="H80" s="211"/>
      <c r="I80" s="211"/>
      <c r="J80" s="211"/>
      <c r="K80" s="156"/>
      <c r="L80" s="157"/>
      <c r="M80" s="156"/>
      <c r="N80" s="156"/>
      <c r="O80" s="157"/>
      <c r="P80" s="157"/>
      <c r="Q80" s="156"/>
      <c r="R80" s="157"/>
      <c r="S80" s="157"/>
      <c r="T80" s="156"/>
      <c r="U80" s="157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</row>
    <row r="81" spans="2:21" ht="15.5" customHeight="1">
      <c r="B81" s="214"/>
      <c r="C81" s="214"/>
      <c r="D81" s="214"/>
      <c r="E81" s="214"/>
      <c r="F81" s="214"/>
      <c r="G81" s="214"/>
      <c r="H81" s="214"/>
      <c r="I81" s="214"/>
      <c r="J81" s="239"/>
      <c r="L81" s="158"/>
      <c r="O81" s="158"/>
      <c r="R81" s="158"/>
      <c r="U81" s="158"/>
    </row>
    <row r="82" spans="2:21" ht="15.5" customHeight="1">
      <c r="B82" s="214"/>
      <c r="C82" s="214"/>
      <c r="D82" s="214"/>
      <c r="E82" s="214"/>
      <c r="F82" s="214"/>
      <c r="G82" s="214"/>
      <c r="H82" s="214"/>
      <c r="I82" s="214"/>
      <c r="J82" s="239"/>
      <c r="L82" s="158"/>
      <c r="O82" s="158"/>
      <c r="R82" s="158"/>
      <c r="U82" s="158"/>
    </row>
    <row r="83" spans="2:21" ht="15.5" customHeight="1">
      <c r="B83" s="214"/>
      <c r="C83" s="214"/>
      <c r="D83" s="214"/>
      <c r="E83" s="214"/>
      <c r="F83" s="214"/>
      <c r="G83" s="214"/>
      <c r="H83" s="214"/>
      <c r="I83" s="214"/>
      <c r="J83" s="239"/>
      <c r="L83" s="158"/>
      <c r="O83" s="158"/>
      <c r="R83" s="158"/>
      <c r="U83" s="158"/>
    </row>
    <row r="84" spans="2:21" ht="15.5" customHeight="1">
      <c r="B84" s="214"/>
      <c r="C84" s="214"/>
      <c r="D84" s="214"/>
      <c r="E84" s="214"/>
      <c r="F84" s="214"/>
      <c r="G84" s="214"/>
      <c r="H84" s="214"/>
      <c r="I84" s="214"/>
      <c r="J84" s="239"/>
      <c r="L84" s="158"/>
      <c r="O84" s="158"/>
      <c r="R84" s="158"/>
      <c r="U84" s="158"/>
    </row>
    <row r="85" spans="2:21" ht="15.5" customHeight="1">
      <c r="B85" s="214"/>
      <c r="C85" s="214"/>
      <c r="D85" s="214"/>
      <c r="E85" s="214"/>
      <c r="F85" s="214"/>
      <c r="G85" s="214"/>
      <c r="H85" s="214"/>
      <c r="I85" s="214"/>
      <c r="J85" s="239"/>
      <c r="L85" s="158"/>
      <c r="O85" s="158"/>
      <c r="R85" s="158"/>
      <c r="U85" s="158"/>
    </row>
    <row r="86" spans="2:21" ht="15.5" customHeight="1">
      <c r="B86" s="214"/>
      <c r="C86" s="214"/>
      <c r="D86" s="214"/>
      <c r="E86" s="214"/>
      <c r="F86" s="214"/>
      <c r="G86" s="214"/>
      <c r="H86" s="214"/>
      <c r="I86" s="214"/>
      <c r="J86" s="239"/>
      <c r="L86" s="158"/>
      <c r="O86" s="158"/>
      <c r="R86" s="158"/>
      <c r="U86" s="158"/>
    </row>
    <row r="87" spans="2:21" ht="15.5" customHeight="1">
      <c r="B87" s="214"/>
      <c r="C87" s="214"/>
      <c r="D87" s="214"/>
      <c r="E87" s="214"/>
      <c r="F87" s="214"/>
      <c r="G87" s="214"/>
      <c r="H87" s="214"/>
      <c r="I87" s="214"/>
      <c r="J87" s="239"/>
      <c r="L87" s="158"/>
      <c r="O87" s="158"/>
      <c r="R87" s="158"/>
      <c r="U87" s="158"/>
    </row>
    <row r="88" spans="2:21" ht="15.5" customHeight="1">
      <c r="B88" s="214"/>
      <c r="C88" s="214"/>
      <c r="D88" s="214"/>
      <c r="E88" s="214"/>
      <c r="F88" s="214"/>
      <c r="G88" s="214"/>
      <c r="H88" s="214"/>
      <c r="I88" s="214"/>
      <c r="J88" s="239"/>
      <c r="L88" s="158"/>
      <c r="O88" s="158"/>
      <c r="R88" s="158"/>
      <c r="U88" s="158"/>
    </row>
    <row r="89" spans="2:21" ht="15.5" customHeight="1">
      <c r="B89" s="214"/>
      <c r="C89" s="214"/>
      <c r="D89" s="214"/>
      <c r="E89" s="214"/>
      <c r="F89" s="214"/>
      <c r="G89" s="214"/>
      <c r="H89" s="214"/>
      <c r="I89" s="214"/>
      <c r="J89" s="239"/>
      <c r="L89" s="158"/>
      <c r="O89" s="158"/>
      <c r="R89" s="158"/>
      <c r="U89" s="158"/>
    </row>
    <row r="90" spans="2:21" ht="15.5" customHeight="1">
      <c r="B90" s="214"/>
      <c r="C90" s="214"/>
      <c r="D90" s="214"/>
      <c r="E90" s="214"/>
      <c r="F90" s="214"/>
      <c r="G90" s="214"/>
      <c r="H90" s="214"/>
      <c r="I90" s="214"/>
      <c r="J90" s="239"/>
      <c r="L90" s="158"/>
      <c r="O90" s="158"/>
      <c r="R90" s="158"/>
      <c r="U90" s="158"/>
    </row>
    <row r="91" spans="2:21" ht="15.5" customHeight="1">
      <c r="B91" s="214"/>
      <c r="C91" s="214"/>
      <c r="D91" s="214"/>
      <c r="E91" s="214"/>
      <c r="F91" s="214"/>
      <c r="G91" s="214"/>
      <c r="H91" s="214"/>
      <c r="I91" s="214"/>
      <c r="J91" s="239"/>
      <c r="L91" s="158"/>
      <c r="O91" s="158"/>
      <c r="R91" s="158"/>
      <c r="U91" s="158"/>
    </row>
    <row r="92" spans="2:21" ht="15.5" customHeight="1">
      <c r="B92" s="214"/>
      <c r="C92" s="214"/>
      <c r="D92" s="214"/>
      <c r="E92" s="214"/>
      <c r="F92" s="214"/>
      <c r="G92" s="214"/>
      <c r="H92" s="214"/>
      <c r="I92" s="214"/>
      <c r="J92" s="239"/>
      <c r="L92" s="158"/>
      <c r="O92" s="158"/>
      <c r="R92" s="158"/>
      <c r="U92" s="158"/>
    </row>
    <row r="93" spans="2:21" ht="15.5" customHeight="1">
      <c r="B93" s="214"/>
      <c r="C93" s="214"/>
      <c r="D93" s="214"/>
      <c r="E93" s="214"/>
      <c r="F93" s="214"/>
      <c r="G93" s="214"/>
      <c r="H93" s="214"/>
      <c r="I93" s="214"/>
      <c r="J93" s="239"/>
      <c r="L93" s="158"/>
      <c r="O93" s="158"/>
      <c r="R93" s="158"/>
      <c r="U93" s="158"/>
    </row>
    <row r="94" spans="2:21" ht="15.5" customHeight="1">
      <c r="B94" s="214"/>
      <c r="C94" s="214"/>
      <c r="D94" s="214"/>
      <c r="E94" s="214"/>
      <c r="F94" s="214"/>
      <c r="G94" s="214"/>
      <c r="H94" s="214"/>
      <c r="I94" s="214"/>
      <c r="J94" s="239"/>
      <c r="L94" s="158"/>
      <c r="O94" s="158"/>
      <c r="R94" s="158"/>
      <c r="U94" s="158"/>
    </row>
    <row r="95" spans="2:21" ht="15.5" customHeight="1">
      <c r="B95" s="214"/>
      <c r="C95" s="214"/>
      <c r="D95" s="214"/>
      <c r="E95" s="214"/>
      <c r="F95" s="214"/>
      <c r="G95" s="214"/>
      <c r="H95" s="214"/>
      <c r="I95" s="214"/>
      <c r="J95" s="239"/>
      <c r="L95" s="158"/>
      <c r="O95" s="158"/>
      <c r="R95" s="158"/>
      <c r="U95" s="158"/>
    </row>
    <row r="96" spans="2:21" ht="15.5" customHeight="1">
      <c r="B96" s="214"/>
      <c r="C96" s="214"/>
      <c r="D96" s="214"/>
      <c r="E96" s="214"/>
      <c r="F96" s="214"/>
      <c r="G96" s="214"/>
      <c r="H96" s="214"/>
      <c r="I96" s="214"/>
      <c r="J96" s="239"/>
      <c r="L96" s="158"/>
      <c r="O96" s="158"/>
      <c r="R96" s="158"/>
      <c r="U96" s="158"/>
    </row>
    <row r="97" spans="2:21" ht="15.5" customHeight="1">
      <c r="B97" s="214"/>
      <c r="C97" s="214"/>
      <c r="D97" s="214"/>
      <c r="E97" s="214"/>
      <c r="F97" s="214"/>
      <c r="G97" s="214"/>
      <c r="H97" s="214"/>
      <c r="I97" s="214"/>
      <c r="J97" s="239"/>
      <c r="L97" s="158"/>
      <c r="O97" s="158"/>
      <c r="R97" s="158"/>
      <c r="U97" s="158"/>
    </row>
    <row r="98" spans="2:21" ht="15.5" customHeight="1">
      <c r="B98" s="214"/>
      <c r="C98" s="214"/>
      <c r="D98" s="214"/>
      <c r="E98" s="214"/>
      <c r="F98" s="214"/>
      <c r="G98" s="214"/>
      <c r="H98" s="214"/>
      <c r="I98" s="214"/>
      <c r="J98" s="239"/>
      <c r="L98" s="158"/>
      <c r="O98" s="158"/>
      <c r="R98" s="158"/>
      <c r="U98" s="158"/>
    </row>
    <row r="99" spans="2:21" ht="15.5" customHeight="1">
      <c r="B99" s="214"/>
      <c r="C99" s="214"/>
      <c r="D99" s="214"/>
      <c r="E99" s="214"/>
      <c r="F99" s="214"/>
      <c r="G99" s="214"/>
      <c r="H99" s="214"/>
      <c r="I99" s="214"/>
      <c r="J99" s="239"/>
      <c r="L99" s="158"/>
      <c r="O99" s="158"/>
      <c r="R99" s="158"/>
      <c r="U99" s="158"/>
    </row>
    <row r="100" spans="2:21" ht="15.5" customHeight="1">
      <c r="B100" s="214"/>
      <c r="C100" s="214"/>
      <c r="D100" s="214"/>
      <c r="E100" s="214"/>
      <c r="F100" s="214"/>
      <c r="G100" s="214"/>
      <c r="H100" s="214"/>
      <c r="I100" s="214"/>
      <c r="J100" s="239"/>
      <c r="L100" s="158"/>
      <c r="O100" s="158"/>
      <c r="R100" s="158"/>
      <c r="U100" s="158"/>
    </row>
    <row r="101" spans="2:21" ht="15.5" customHeight="1">
      <c r="L101" s="158"/>
      <c r="O101" s="158"/>
      <c r="R101" s="158"/>
      <c r="U101" s="158"/>
    </row>
    <row r="102" spans="2:21" ht="15.5" customHeight="1">
      <c r="L102" s="158"/>
      <c r="O102" s="158"/>
      <c r="R102" s="158"/>
      <c r="U102" s="158"/>
    </row>
    <row r="103" spans="2:21" ht="15.5" customHeight="1">
      <c r="L103" s="158"/>
      <c r="O103" s="158"/>
      <c r="R103" s="158"/>
      <c r="U103" s="158"/>
    </row>
    <row r="104" spans="2:21" ht="15.5" customHeight="1">
      <c r="L104" s="158"/>
      <c r="O104" s="158"/>
      <c r="R104" s="158"/>
      <c r="U104" s="158"/>
    </row>
    <row r="105" spans="2:21" ht="15.5" customHeight="1">
      <c r="L105" s="158"/>
      <c r="O105" s="158"/>
      <c r="R105" s="158"/>
      <c r="U105" s="158"/>
    </row>
    <row r="106" spans="2:21" ht="15.5" customHeight="1">
      <c r="L106" s="158"/>
      <c r="O106" s="158"/>
      <c r="R106" s="158"/>
      <c r="U106" s="158"/>
    </row>
    <row r="107" spans="2:21" ht="15.5" customHeight="1">
      <c r="L107" s="158"/>
      <c r="O107" s="158"/>
      <c r="R107" s="158"/>
      <c r="U107" s="158"/>
    </row>
    <row r="108" spans="2:21" ht="15.5" customHeight="1">
      <c r="L108" s="158"/>
      <c r="O108" s="158"/>
      <c r="R108" s="158"/>
      <c r="U108" s="158"/>
    </row>
    <row r="109" spans="2:21" ht="15.5" customHeight="1">
      <c r="L109" s="158"/>
      <c r="O109" s="158"/>
      <c r="R109" s="158"/>
      <c r="U109" s="158"/>
    </row>
    <row r="110" spans="2:21" ht="15.5" customHeight="1">
      <c r="L110" s="158"/>
      <c r="O110" s="158"/>
      <c r="R110" s="158"/>
      <c r="U110" s="158"/>
    </row>
    <row r="111" spans="2:21" ht="15.5" customHeight="1">
      <c r="L111" s="158"/>
      <c r="O111" s="158"/>
      <c r="R111" s="158"/>
      <c r="U111" s="158"/>
    </row>
    <row r="112" spans="2:21" ht="15.5" customHeight="1">
      <c r="L112" s="158"/>
      <c r="O112" s="158"/>
      <c r="R112" s="158"/>
      <c r="U112" s="158"/>
    </row>
    <row r="113" spans="12:21" ht="15.5" customHeight="1">
      <c r="L113" s="158"/>
      <c r="O113" s="158"/>
      <c r="R113" s="158"/>
      <c r="U113" s="158"/>
    </row>
    <row r="114" spans="12:21" ht="15.5" customHeight="1">
      <c r="L114" s="158"/>
      <c r="O114" s="158"/>
      <c r="R114" s="158"/>
      <c r="U114" s="158"/>
    </row>
    <row r="115" spans="12:21" ht="15.5" customHeight="1">
      <c r="L115" s="158"/>
      <c r="O115" s="158"/>
      <c r="R115" s="158"/>
      <c r="U115" s="158"/>
    </row>
    <row r="116" spans="12:21" ht="15.5" customHeight="1">
      <c r="L116" s="158"/>
      <c r="O116" s="158"/>
      <c r="R116" s="158"/>
      <c r="U116" s="158"/>
    </row>
    <row r="117" spans="12:21" ht="15.5" customHeight="1">
      <c r="L117" s="158"/>
      <c r="O117" s="158"/>
      <c r="R117" s="158"/>
      <c r="U117" s="158"/>
    </row>
    <row r="118" spans="12:21" ht="15.5" customHeight="1">
      <c r="L118" s="158"/>
      <c r="O118" s="158"/>
      <c r="R118" s="158"/>
      <c r="U118" s="158"/>
    </row>
    <row r="119" spans="12:21" ht="15.5" customHeight="1">
      <c r="L119" s="158"/>
      <c r="O119" s="158"/>
      <c r="R119" s="158"/>
      <c r="U119" s="158"/>
    </row>
    <row r="120" spans="12:21" ht="15.5" customHeight="1">
      <c r="L120" s="158"/>
      <c r="O120" s="158"/>
      <c r="R120" s="158"/>
      <c r="U120" s="158"/>
    </row>
    <row r="121" spans="12:21" ht="15.5" customHeight="1">
      <c r="L121" s="158"/>
      <c r="O121" s="158"/>
      <c r="R121" s="158"/>
      <c r="U121" s="158"/>
    </row>
    <row r="122" spans="12:21" ht="15.5" customHeight="1">
      <c r="L122" s="158"/>
      <c r="O122" s="158"/>
      <c r="R122" s="158"/>
      <c r="U122" s="158"/>
    </row>
    <row r="123" spans="12:21" ht="15.5" customHeight="1">
      <c r="L123" s="158"/>
      <c r="O123" s="158"/>
      <c r="R123" s="158"/>
      <c r="U123" s="158"/>
    </row>
    <row r="124" spans="12:21" ht="15.5" customHeight="1">
      <c r="L124" s="158"/>
      <c r="O124" s="158"/>
      <c r="R124" s="158"/>
      <c r="U124" s="158"/>
    </row>
    <row r="125" spans="12:21" ht="15.5" customHeight="1">
      <c r="L125" s="158"/>
      <c r="O125" s="158"/>
      <c r="R125" s="158"/>
      <c r="U125" s="158"/>
    </row>
    <row r="126" spans="12:21" ht="15.5" customHeight="1">
      <c r="L126" s="158"/>
      <c r="O126" s="158"/>
      <c r="R126" s="158"/>
      <c r="U126" s="158"/>
    </row>
    <row r="127" spans="12:21" ht="15.5" customHeight="1">
      <c r="L127" s="158"/>
      <c r="O127" s="158"/>
      <c r="R127" s="158"/>
      <c r="U127" s="158"/>
    </row>
    <row r="128" spans="12:21" ht="15.5" customHeight="1">
      <c r="L128" s="158"/>
      <c r="O128" s="158"/>
      <c r="R128" s="158"/>
      <c r="U128" s="158"/>
    </row>
    <row r="129" spans="12:21" ht="15.5" customHeight="1">
      <c r="L129" s="158"/>
      <c r="O129" s="158"/>
      <c r="R129" s="158"/>
      <c r="U129" s="158"/>
    </row>
    <row r="130" spans="12:21" ht="15.5" customHeight="1">
      <c r="L130" s="158"/>
      <c r="O130" s="158"/>
      <c r="R130" s="158"/>
      <c r="U130" s="158"/>
    </row>
    <row r="131" spans="12:21" ht="15.5" customHeight="1">
      <c r="L131" s="158"/>
      <c r="O131" s="158"/>
      <c r="R131" s="158"/>
      <c r="U131" s="158"/>
    </row>
    <row r="132" spans="12:21" ht="15.5" customHeight="1">
      <c r="L132" s="158"/>
      <c r="O132" s="158"/>
      <c r="R132" s="158"/>
      <c r="U132" s="158"/>
    </row>
    <row r="133" spans="12:21" ht="15.5" customHeight="1">
      <c r="L133" s="158"/>
      <c r="O133" s="158"/>
      <c r="R133" s="158"/>
      <c r="U133" s="158"/>
    </row>
    <row r="134" spans="12:21" ht="15.5" customHeight="1">
      <c r="L134" s="158"/>
      <c r="O134" s="158"/>
      <c r="R134" s="158"/>
      <c r="U134" s="158"/>
    </row>
    <row r="135" spans="12:21" ht="15.5" customHeight="1">
      <c r="L135" s="158"/>
      <c r="O135" s="158"/>
      <c r="R135" s="158"/>
      <c r="U135" s="158"/>
    </row>
    <row r="136" spans="12:21" ht="15.5" customHeight="1">
      <c r="L136" s="158"/>
      <c r="O136" s="158"/>
      <c r="R136" s="158"/>
      <c r="U136" s="158"/>
    </row>
    <row r="137" spans="12:21" ht="15.5" customHeight="1">
      <c r="L137" s="158"/>
      <c r="O137" s="158"/>
      <c r="R137" s="158"/>
      <c r="U137" s="158"/>
    </row>
    <row r="138" spans="12:21" ht="15.5" customHeight="1">
      <c r="L138" s="158"/>
      <c r="O138" s="158"/>
      <c r="R138" s="158"/>
      <c r="U138" s="158"/>
    </row>
    <row r="139" spans="12:21" ht="15.5" customHeight="1">
      <c r="L139" s="158"/>
      <c r="O139" s="158"/>
      <c r="R139" s="158"/>
      <c r="U139" s="158"/>
    </row>
    <row r="140" spans="12:21" ht="15.5" customHeight="1">
      <c r="L140" s="158"/>
      <c r="O140" s="158"/>
      <c r="R140" s="158"/>
      <c r="U140" s="158"/>
    </row>
    <row r="141" spans="12:21" ht="15.5" customHeight="1">
      <c r="L141" s="158"/>
      <c r="O141" s="158"/>
      <c r="R141" s="158"/>
      <c r="U141" s="158"/>
    </row>
    <row r="142" spans="12:21" ht="15.5" customHeight="1">
      <c r="L142" s="158"/>
      <c r="O142" s="158"/>
      <c r="R142" s="158"/>
      <c r="U142" s="158"/>
    </row>
    <row r="143" spans="12:21" ht="15.5" customHeight="1">
      <c r="L143" s="158"/>
      <c r="O143" s="158"/>
      <c r="R143" s="158"/>
      <c r="U143" s="158"/>
    </row>
    <row r="144" spans="12:21" ht="15.5" customHeight="1">
      <c r="L144" s="158"/>
      <c r="O144" s="158"/>
      <c r="R144" s="158"/>
      <c r="U144" s="158"/>
    </row>
    <row r="145" spans="12:21" ht="15.5" customHeight="1">
      <c r="L145" s="158"/>
      <c r="O145" s="158"/>
      <c r="R145" s="158"/>
      <c r="U145" s="158"/>
    </row>
    <row r="146" spans="12:21" ht="15.5" customHeight="1">
      <c r="L146" s="158"/>
      <c r="O146" s="158"/>
      <c r="R146" s="158"/>
      <c r="U146" s="158"/>
    </row>
    <row r="147" spans="12:21" ht="15.5" customHeight="1">
      <c r="L147" s="158"/>
      <c r="O147" s="158"/>
      <c r="R147" s="158"/>
      <c r="U147" s="158"/>
    </row>
    <row r="148" spans="12:21" ht="15.5" customHeight="1">
      <c r="L148" s="158"/>
      <c r="O148" s="158"/>
      <c r="R148" s="158"/>
      <c r="U148" s="158"/>
    </row>
    <row r="149" spans="12:21" ht="15.5" customHeight="1">
      <c r="L149" s="158"/>
      <c r="O149" s="158"/>
      <c r="R149" s="158"/>
      <c r="U149" s="158"/>
    </row>
    <row r="150" spans="12:21" ht="15.5" customHeight="1">
      <c r="L150" s="158"/>
      <c r="O150" s="158"/>
      <c r="R150" s="158"/>
      <c r="U150" s="158"/>
    </row>
    <row r="151" spans="12:21" ht="15.5" customHeight="1">
      <c r="L151" s="158"/>
      <c r="O151" s="158"/>
      <c r="R151" s="158"/>
      <c r="U151" s="158"/>
    </row>
    <row r="152" spans="12:21" ht="15.5" customHeight="1">
      <c r="L152" s="158"/>
      <c r="O152" s="158"/>
      <c r="R152" s="158"/>
      <c r="U152" s="158"/>
    </row>
    <row r="153" spans="12:21" ht="15.5" customHeight="1">
      <c r="L153" s="158"/>
      <c r="O153" s="158"/>
      <c r="R153" s="158"/>
      <c r="U153" s="158"/>
    </row>
    <row r="154" spans="12:21" ht="15.5" customHeight="1">
      <c r="L154" s="158"/>
      <c r="O154" s="158"/>
      <c r="R154" s="158"/>
      <c r="U154" s="158"/>
    </row>
    <row r="155" spans="12:21" ht="15.5" customHeight="1">
      <c r="L155" s="158"/>
      <c r="O155" s="158"/>
      <c r="R155" s="158"/>
      <c r="U155" s="158"/>
    </row>
    <row r="156" spans="12:21" ht="15.5" customHeight="1">
      <c r="L156" s="158"/>
      <c r="O156" s="158"/>
      <c r="R156" s="158"/>
      <c r="U156" s="158"/>
    </row>
    <row r="157" spans="12:21" ht="15.5" customHeight="1">
      <c r="L157" s="158"/>
      <c r="O157" s="158"/>
      <c r="R157" s="158"/>
      <c r="U157" s="158"/>
    </row>
    <row r="158" spans="12:21" ht="15.5" customHeight="1">
      <c r="L158" s="158"/>
      <c r="O158" s="158"/>
      <c r="R158" s="158"/>
      <c r="U158" s="158"/>
    </row>
    <row r="159" spans="12:21" ht="15.5" customHeight="1">
      <c r="L159" s="158"/>
      <c r="O159" s="158"/>
      <c r="R159" s="158"/>
      <c r="U159" s="158"/>
    </row>
    <row r="160" spans="12:21" ht="15.5" customHeight="1">
      <c r="L160" s="158"/>
      <c r="O160" s="158"/>
      <c r="R160" s="158"/>
      <c r="U160" s="158"/>
    </row>
    <row r="161" spans="12:21" ht="15.5" customHeight="1">
      <c r="L161" s="158"/>
      <c r="O161" s="158"/>
      <c r="R161" s="158"/>
      <c r="U161" s="158"/>
    </row>
    <row r="162" spans="12:21" ht="15.5" customHeight="1">
      <c r="L162" s="158"/>
      <c r="O162" s="158"/>
      <c r="R162" s="158"/>
      <c r="U162" s="158"/>
    </row>
    <row r="163" spans="12:21" ht="15.5" customHeight="1">
      <c r="L163" s="158"/>
      <c r="O163" s="158"/>
      <c r="R163" s="158"/>
      <c r="U163" s="158"/>
    </row>
    <row r="164" spans="12:21" ht="15.5" customHeight="1">
      <c r="L164" s="158"/>
      <c r="O164" s="158"/>
      <c r="R164" s="158"/>
      <c r="U164" s="158"/>
    </row>
    <row r="165" spans="12:21" ht="15.5" customHeight="1">
      <c r="L165" s="158"/>
      <c r="O165" s="158"/>
      <c r="R165" s="158"/>
      <c r="U165" s="158"/>
    </row>
    <row r="166" spans="12:21" ht="15.5" customHeight="1">
      <c r="L166" s="158"/>
      <c r="O166" s="158"/>
      <c r="R166" s="158"/>
      <c r="U166" s="158"/>
    </row>
    <row r="167" spans="12:21" ht="15.5" customHeight="1">
      <c r="L167" s="158"/>
      <c r="O167" s="158"/>
      <c r="R167" s="158"/>
      <c r="U167" s="158"/>
    </row>
    <row r="168" spans="12:21" ht="15.5" customHeight="1">
      <c r="L168" s="158"/>
      <c r="O168" s="158"/>
      <c r="R168" s="158"/>
      <c r="U168" s="158"/>
    </row>
    <row r="169" spans="12:21" ht="15.5" customHeight="1">
      <c r="L169" s="158"/>
      <c r="O169" s="158"/>
      <c r="R169" s="158"/>
      <c r="U169" s="158"/>
    </row>
    <row r="170" spans="12:21" ht="15.5" customHeight="1">
      <c r="L170" s="158"/>
      <c r="O170" s="158"/>
      <c r="R170" s="158"/>
      <c r="U170" s="158"/>
    </row>
    <row r="171" spans="12:21" ht="15.5" customHeight="1">
      <c r="L171" s="158"/>
      <c r="O171" s="158"/>
      <c r="R171" s="158"/>
      <c r="U171" s="158"/>
    </row>
    <row r="172" spans="12:21" ht="15.5" customHeight="1">
      <c r="L172" s="158"/>
      <c r="O172" s="158"/>
      <c r="R172" s="158"/>
      <c r="U172" s="158"/>
    </row>
    <row r="173" spans="12:21" ht="15.5" customHeight="1">
      <c r="L173" s="158"/>
      <c r="O173" s="158"/>
      <c r="R173" s="158"/>
      <c r="U173" s="158"/>
    </row>
    <row r="174" spans="12:21" ht="15.5" customHeight="1">
      <c r="L174" s="158"/>
      <c r="O174" s="158"/>
      <c r="R174" s="158"/>
      <c r="U174" s="158"/>
    </row>
    <row r="175" spans="12:21" ht="15.5" customHeight="1">
      <c r="L175" s="158"/>
      <c r="O175" s="158"/>
      <c r="R175" s="158"/>
      <c r="U175" s="158"/>
    </row>
    <row r="176" spans="12:21" ht="15.5" customHeight="1">
      <c r="L176" s="158"/>
      <c r="O176" s="158"/>
      <c r="R176" s="158"/>
      <c r="U176" s="158"/>
    </row>
    <row r="177" spans="12:21" ht="15.5" customHeight="1">
      <c r="L177" s="158"/>
      <c r="O177" s="158"/>
      <c r="R177" s="158"/>
      <c r="U177" s="158"/>
    </row>
    <row r="178" spans="12:21" ht="15.5" customHeight="1">
      <c r="L178" s="158"/>
      <c r="O178" s="158"/>
      <c r="R178" s="158"/>
      <c r="U178" s="158"/>
    </row>
    <row r="179" spans="12:21" ht="15.5" customHeight="1">
      <c r="L179" s="158"/>
      <c r="O179" s="158"/>
      <c r="R179" s="158"/>
      <c r="U179" s="158"/>
    </row>
    <row r="180" spans="12:21" ht="15.5" customHeight="1">
      <c r="L180" s="158"/>
      <c r="O180" s="158"/>
      <c r="R180" s="158"/>
      <c r="U180" s="158"/>
    </row>
    <row r="181" spans="12:21" ht="15.5" customHeight="1">
      <c r="L181" s="158"/>
      <c r="O181" s="158"/>
      <c r="R181" s="158"/>
      <c r="U181" s="158"/>
    </row>
    <row r="182" spans="12:21" ht="15.5" customHeight="1">
      <c r="L182" s="158"/>
      <c r="O182" s="158"/>
      <c r="R182" s="158"/>
      <c r="U182" s="158"/>
    </row>
    <row r="183" spans="12:21" ht="15.5" customHeight="1">
      <c r="L183" s="158"/>
      <c r="O183" s="158"/>
      <c r="R183" s="158"/>
      <c r="U183" s="158"/>
    </row>
    <row r="184" spans="12:21" ht="15.5" customHeight="1">
      <c r="L184" s="158"/>
      <c r="O184" s="158"/>
      <c r="R184" s="158"/>
      <c r="U184" s="158"/>
    </row>
    <row r="185" spans="12:21" ht="15.5" customHeight="1">
      <c r="L185" s="158"/>
      <c r="O185" s="158"/>
      <c r="R185" s="158"/>
      <c r="U185" s="158"/>
    </row>
    <row r="186" spans="12:21" ht="15.5" customHeight="1">
      <c r="L186" s="158"/>
      <c r="O186" s="158"/>
      <c r="R186" s="158"/>
      <c r="U186" s="158"/>
    </row>
    <row r="187" spans="12:21" ht="15.5" customHeight="1">
      <c r="L187" s="158"/>
      <c r="O187" s="158"/>
      <c r="R187" s="158"/>
      <c r="U187" s="158"/>
    </row>
    <row r="188" spans="12:21" ht="15.5" customHeight="1">
      <c r="L188" s="158"/>
      <c r="O188" s="158"/>
      <c r="R188" s="158"/>
      <c r="U188" s="158"/>
    </row>
    <row r="189" spans="12:21" ht="15.5" customHeight="1">
      <c r="L189" s="158"/>
      <c r="O189" s="158"/>
      <c r="R189" s="158"/>
      <c r="U189" s="158"/>
    </row>
    <row r="190" spans="12:21" ht="15.5" customHeight="1">
      <c r="L190" s="158"/>
      <c r="O190" s="158"/>
      <c r="R190" s="158"/>
      <c r="U190" s="158"/>
    </row>
    <row r="191" spans="12:21" ht="15.5" customHeight="1">
      <c r="L191" s="158"/>
      <c r="O191" s="158"/>
      <c r="R191" s="158"/>
      <c r="U191" s="158"/>
    </row>
    <row r="192" spans="12:21" ht="15.5" customHeight="1">
      <c r="L192" s="158"/>
      <c r="O192" s="158"/>
      <c r="R192" s="158"/>
      <c r="U192" s="158"/>
    </row>
    <row r="193" spans="12:21" ht="15.5" customHeight="1">
      <c r="L193" s="158"/>
      <c r="O193" s="158"/>
      <c r="R193" s="158"/>
      <c r="U193" s="158"/>
    </row>
    <row r="194" spans="12:21" ht="15.5" customHeight="1">
      <c r="L194" s="158"/>
      <c r="O194" s="158"/>
      <c r="R194" s="158"/>
      <c r="U194" s="158"/>
    </row>
    <row r="195" spans="12:21" ht="15.5" customHeight="1">
      <c r="L195" s="158"/>
      <c r="O195" s="158"/>
      <c r="R195" s="158"/>
      <c r="U195" s="158"/>
    </row>
    <row r="196" spans="12:21" ht="15.5" customHeight="1">
      <c r="L196" s="158"/>
      <c r="O196" s="158"/>
      <c r="R196" s="158"/>
      <c r="U196" s="158"/>
    </row>
    <row r="197" spans="12:21" ht="15.5" customHeight="1">
      <c r="L197" s="158"/>
      <c r="O197" s="158"/>
      <c r="R197" s="158"/>
      <c r="U197" s="158"/>
    </row>
    <row r="198" spans="12:21" ht="15.5" customHeight="1">
      <c r="L198" s="158"/>
      <c r="O198" s="158"/>
      <c r="R198" s="158"/>
      <c r="U198" s="158"/>
    </row>
    <row r="199" spans="12:21" ht="15.5" customHeight="1">
      <c r="L199" s="158"/>
      <c r="O199" s="158"/>
      <c r="R199" s="158"/>
      <c r="U199" s="158"/>
    </row>
    <row r="200" spans="12:21" ht="15.5" customHeight="1">
      <c r="L200" s="158"/>
      <c r="O200" s="158"/>
      <c r="R200" s="158"/>
      <c r="U200" s="158"/>
    </row>
    <row r="201" spans="12:21" ht="15.5" customHeight="1">
      <c r="L201" s="158"/>
      <c r="O201" s="158"/>
      <c r="R201" s="158"/>
      <c r="U201" s="158"/>
    </row>
  </sheetData>
  <sheetProtection password="DE61" sheet="1" objects="1" scenarios="1"/>
  <mergeCells count="16">
    <mergeCell ref="G3:H3"/>
    <mergeCell ref="A5:I5"/>
    <mergeCell ref="B15:B18"/>
    <mergeCell ref="B19:B22"/>
    <mergeCell ref="B23:B26"/>
    <mergeCell ref="B11:B14"/>
    <mergeCell ref="B7:B10"/>
    <mergeCell ref="A66:I66"/>
    <mergeCell ref="B31:B34"/>
    <mergeCell ref="B27:B30"/>
    <mergeCell ref="B35:B38"/>
    <mergeCell ref="B39:B42"/>
    <mergeCell ref="B43:B46"/>
    <mergeCell ref="B47:B50"/>
    <mergeCell ref="B51:B54"/>
    <mergeCell ref="B55:B58"/>
  </mergeCells>
  <phoneticPr fontId="30" type="noConversion"/>
  <pageMargins left="0.12000000000000001" right="0.12000000000000001" top="0.39000000000000007" bottom="0.79000000000000015" header="0.30000000000000004" footer="0.23622047244094491"/>
  <pageSetup paperSize="9" scale="89" firstPageNumber="0" fitToHeight="5" orientation="landscape" horizontalDpi="300" verticalDpi="300"/>
  <headerFooter>
    <oddFooter>&amp;C&amp;K000000Plan proposé par Sylvain CESBRON - Entraîneur PRO - Enseignant STAPS_x000D_BE2 Athlétisme, Entraîneur Fédéral demi-fond - 3ème degré entraîneur Courses Hors Stade - DU Prépa Physique_x000D_10 km : 30'38'' - Semi : 1h10' - Marathon : 2h35'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 - FINALISATION</vt:lpstr>
      <vt:lpstr>B - CALCULS DES ALLURES   </vt:lpstr>
      <vt:lpstr>C - - - MON PLAN  - - -</vt:lpstr>
    </vt:vector>
  </TitlesOfParts>
  <Manager/>
  <Company>COURIR COMME UN PRO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MARATHON PARIS 2017</dc:title>
  <dc:subject/>
  <dc:creator>sylvain CESBRON</dc:creator>
  <cp:keywords/>
  <dc:description/>
  <cp:lastModifiedBy>sylvain CESBRON</cp:lastModifiedBy>
  <cp:lastPrinted>2017-01-08T23:12:11Z</cp:lastPrinted>
  <dcterms:created xsi:type="dcterms:W3CDTF">2015-02-17T09:32:05Z</dcterms:created>
  <dcterms:modified xsi:type="dcterms:W3CDTF">2017-01-09T12:41:18Z</dcterms:modified>
  <cp:category/>
</cp:coreProperties>
</file>